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75" windowWidth="15195" windowHeight="9210" tabRatio="553" activeTab="0"/>
  </bookViews>
  <sheets>
    <sheet name="Меню" sheetId="1" r:id="rId1"/>
    <sheet name="Лист1" sheetId="2" r:id="rId2"/>
  </sheets>
  <definedNames>
    <definedName name="_xlnm._FilterDatabase" localSheetId="0" hidden="1">'Меню'!$A$1:$A$2140</definedName>
  </definedNames>
  <calcPr fullCalcOnLoad="1"/>
</workbook>
</file>

<file path=xl/sharedStrings.xml><?xml version="1.0" encoding="utf-8"?>
<sst xmlns="http://schemas.openxmlformats.org/spreadsheetml/2006/main" count="2365" uniqueCount="419">
  <si>
    <t>1 день</t>
  </si>
  <si>
    <t>Наименование блюда</t>
  </si>
  <si>
    <t>Брутто, г</t>
  </si>
  <si>
    <t>Нетто, г</t>
  </si>
  <si>
    <t>Химический состав</t>
  </si>
  <si>
    <t>Выход, г</t>
  </si>
  <si>
    <t>Белки, г</t>
  </si>
  <si>
    <t>Жиры, г</t>
  </si>
  <si>
    <t>Угл. г</t>
  </si>
  <si>
    <t>ЭЦ, ккал</t>
  </si>
  <si>
    <t>Завтрак</t>
  </si>
  <si>
    <t>Обед</t>
  </si>
  <si>
    <t>Полдник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</si>
  <si>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</si>
  <si>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</si>
  <si>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</si>
  <si>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</si>
  <si>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</si>
  <si>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</si>
  <si>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</si>
  <si>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</si>
  <si>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</si>
  <si>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ИТОГО:</t>
  </si>
  <si>
    <t>Хлеб ржаной</t>
  </si>
  <si>
    <t>крупа пшеничная</t>
  </si>
  <si>
    <t>сахар</t>
  </si>
  <si>
    <t xml:space="preserve">масло сливочное </t>
  </si>
  <si>
    <t>чай - заварка</t>
  </si>
  <si>
    <t>лимон</t>
  </si>
  <si>
    <t>хлеб пшеничный</t>
  </si>
  <si>
    <t>с 01.01 - 25%</t>
  </si>
  <si>
    <t>масло растительное</t>
  </si>
  <si>
    <t>говядина 1 категории</t>
  </si>
  <si>
    <t>или говядина полуфабрикат</t>
  </si>
  <si>
    <t>картофель - 01.09.-31.10.- 25%</t>
  </si>
  <si>
    <t>01.11.-31.12. -30%</t>
  </si>
  <si>
    <t>01.01-29.02 - 35%</t>
  </si>
  <si>
    <t>01.03 - 40%</t>
  </si>
  <si>
    <t>морковь - до 01.01 - 20%</t>
  </si>
  <si>
    <t>лук репчатый</t>
  </si>
  <si>
    <t>или говядина 1 категории</t>
  </si>
  <si>
    <t>изюм</t>
  </si>
  <si>
    <t>крупа манная</t>
  </si>
  <si>
    <t>мука пшеничная</t>
  </si>
  <si>
    <t>капуста свежая белокочанная</t>
  </si>
  <si>
    <t xml:space="preserve">горох </t>
  </si>
  <si>
    <t>сухофрукты</t>
  </si>
  <si>
    <t>макаронные изделия</t>
  </si>
  <si>
    <t>крупа кукурузная</t>
  </si>
  <si>
    <t>фрикадельки:</t>
  </si>
  <si>
    <t>крупа рисовая</t>
  </si>
  <si>
    <t>курага</t>
  </si>
  <si>
    <t>фасоль</t>
  </si>
  <si>
    <t>шиповник</t>
  </si>
  <si>
    <t>крупа гречневая</t>
  </si>
  <si>
    <t>крупа ячневая</t>
  </si>
  <si>
    <t>зелень сушеная (петрушка, укроп)</t>
  </si>
  <si>
    <t>свекла - до 01.01 - 20%</t>
  </si>
  <si>
    <t xml:space="preserve"> сухари пшеничные</t>
  </si>
  <si>
    <t>или лук зелёный</t>
  </si>
  <si>
    <t>вода питьевая</t>
  </si>
  <si>
    <t>соль йодированная</t>
  </si>
  <si>
    <t>кофейный напиток</t>
  </si>
  <si>
    <t>масло растительное для смазки листа</t>
  </si>
  <si>
    <t>курица потрошеная 1 категории</t>
  </si>
  <si>
    <t>или гуляш полуфабрикат</t>
  </si>
  <si>
    <t>горошек зелёный консервированный</t>
  </si>
  <si>
    <t>какао - порошок</t>
  </si>
  <si>
    <t>Второй завтрак</t>
  </si>
  <si>
    <t>20/20</t>
  </si>
  <si>
    <t>Бутерброд с джемом или повидлом (р.2-2004)</t>
  </si>
  <si>
    <t>Отвар шиповника (р.705-2004)</t>
  </si>
  <si>
    <t>Салат из зеленого горошка и лука (ТТК)</t>
  </si>
  <si>
    <t>горошек зелёный консервированный (после термической обработки)</t>
  </si>
  <si>
    <t>или лук зеленый</t>
  </si>
  <si>
    <t>Компот из сухофруктов + Витамин "С" (р.638-2004)</t>
  </si>
  <si>
    <t>250/20</t>
  </si>
  <si>
    <t>Чай с лимоном (р.686-2004)</t>
  </si>
  <si>
    <t xml:space="preserve">  </t>
  </si>
  <si>
    <t>Кофейный напиток (р.253-2004, Пермь)</t>
  </si>
  <si>
    <t>Компот из кураги + Витамин "С" (р.638-2004)</t>
  </si>
  <si>
    <t>Компот из изюма + Витамин "С" (р.638-2004)</t>
  </si>
  <si>
    <t>Овощи консервированные без уксуса (томаты, огурцы)</t>
  </si>
  <si>
    <t>или Хлеб пшеничный витаминизированный</t>
  </si>
  <si>
    <t>джем или повидло (без искусственных ароматизаторов, красителей и консервантов)</t>
  </si>
  <si>
    <t xml:space="preserve">капуста белокочанная свежая </t>
  </si>
  <si>
    <t>яблоки свежие  (с удаленным семенным гнездом)</t>
  </si>
  <si>
    <t xml:space="preserve">яйцо куриное </t>
  </si>
  <si>
    <t>Фрукт (посчитана средняя пищевая ценность яблок, груш, апельсин, бананов)</t>
  </si>
  <si>
    <t>мука пшеничная на подпыл</t>
  </si>
  <si>
    <t>свекла до 01.01 -20%</t>
  </si>
  <si>
    <t>Хлеб пшеничный</t>
  </si>
  <si>
    <t>зелень свежая (петрушка, укроп)</t>
  </si>
  <si>
    <t>мука картофельная (крахмал)</t>
  </si>
  <si>
    <t>Салат "Степной" из разных овощей (р.41-2006, Москва)</t>
  </si>
  <si>
    <t>Горошек зеленый консервированный (после термической обработки) (244-2006, Москва)</t>
  </si>
  <si>
    <t>Компот из свежих яблок + Витамин "С" (р.631-2004)</t>
  </si>
  <si>
    <t xml:space="preserve">Сок  </t>
  </si>
  <si>
    <t>Кисель из свежих ягод (р.640-2004)</t>
  </si>
  <si>
    <t xml:space="preserve"> клюква свежемороженая</t>
  </si>
  <si>
    <t>или брусника свежемороженая</t>
  </si>
  <si>
    <t>или смородина свежемороженая</t>
  </si>
  <si>
    <t>Чай с сахаром (р.685-2004)</t>
  </si>
  <si>
    <t>Сок фруктовый или овощной</t>
  </si>
  <si>
    <t>Жаркое по - домашнему (р.436-2004)</t>
  </si>
  <si>
    <t>помидоры свежие парниковые</t>
  </si>
  <si>
    <t>или помидоры свежие грунтовые</t>
  </si>
  <si>
    <t>или огурцы свежие парниковые</t>
  </si>
  <si>
    <t xml:space="preserve"> или огурцы свежие грунтовые</t>
  </si>
  <si>
    <t>или зелень свежая (петрушка, укроп)</t>
  </si>
  <si>
    <t xml:space="preserve">масло растительное на полив при подаче </t>
  </si>
  <si>
    <t>Нарезка из свеклы отварной (таблица №10-2001, г.Пермь)</t>
  </si>
  <si>
    <t>свекла - до 01.01 -20%</t>
  </si>
  <si>
    <t>Нарезка из свежих овощей с маслом растительным (р.14/1; 15/1-2011, Екатеринбург)</t>
  </si>
  <si>
    <t>Винегрет овощной (р.71-2004)</t>
  </si>
  <si>
    <t>или капуста квашеная промышленного производства</t>
  </si>
  <si>
    <t>Макаронные изделия отварные   (р.516-2004)</t>
  </si>
  <si>
    <t>перец сладкий свежий</t>
  </si>
  <si>
    <t>Салат из соленых огурцов с луком  (р.17-2004)</t>
  </si>
  <si>
    <t>лук репчатый (бланшированный)</t>
  </si>
  <si>
    <t>Салат из квашеной капусты с луком (р. 45-2004)</t>
  </si>
  <si>
    <t>капуста белокочанная  квашенная промышленного производства</t>
  </si>
  <si>
    <t>Уха рыбацкая (р.30/2-2011г., Екатеринбург)</t>
  </si>
  <si>
    <t xml:space="preserve"> огурцы свежие парниковые</t>
  </si>
  <si>
    <t>Капуста тушеная (р.534-2004)</t>
  </si>
  <si>
    <t>Сок обогащенный витаминами и минералами</t>
  </si>
  <si>
    <t>томатное пюре (без искусственных ароматизаторов, красителей и консервантов, без содержания крахмала и соли)</t>
  </si>
  <si>
    <t>Компот из апельсинов с яблоками (р.251-2001, Пермь)</t>
  </si>
  <si>
    <t>апельсины</t>
  </si>
  <si>
    <t>ИТОГО ЗА ВЕСЬ ПЕРИОД</t>
  </si>
  <si>
    <t>СРЕДНЕЕ ЗНАЧЕНИЕ ЗА ПЕРИОД, г</t>
  </si>
  <si>
    <t xml:space="preserve">СРЕДНЯЯ КАЛОРИЙНОСТЬ </t>
  </si>
  <si>
    <t>Норма, % СанПиН 2.4.1.3049-13</t>
  </si>
  <si>
    <t>12-15</t>
  </si>
  <si>
    <t>30-32</t>
  </si>
  <si>
    <t>55-58</t>
  </si>
  <si>
    <t>ТТК- Технико-технологическая карта</t>
  </si>
  <si>
    <t>С, мг</t>
  </si>
  <si>
    <t>или капуста квашеная</t>
  </si>
  <si>
    <t>говядина полуфабрикат</t>
  </si>
  <si>
    <t>огурцы соленые без уксуса</t>
  </si>
  <si>
    <t>крупа  ячневая</t>
  </si>
  <si>
    <t>или лапша промышленного производства</t>
  </si>
  <si>
    <t>Суп гороховый с мясом и гренками (р.139-2004)</t>
  </si>
  <si>
    <t>250/10/10</t>
  </si>
  <si>
    <t>масса лапши домашней</t>
  </si>
  <si>
    <t>ванилин</t>
  </si>
  <si>
    <t>Плов из говядины (р.443-2004)</t>
  </si>
  <si>
    <t>масса тушеного  мяса</t>
  </si>
  <si>
    <t>Рыба, тушеная в томате с овощами (р.374-2004)</t>
  </si>
  <si>
    <t>ИЛИ</t>
  </si>
  <si>
    <t>75/75</t>
  </si>
  <si>
    <t xml:space="preserve">Сок фруктовый </t>
  </si>
  <si>
    <t>крупа манная для панировки</t>
  </si>
  <si>
    <t>Гуляш (р.437-2004)</t>
  </si>
  <si>
    <t>Витамин, мг</t>
  </si>
  <si>
    <t xml:space="preserve"> Свекла отварная с маслом растительным (р.56-2006, Москва)</t>
  </si>
  <si>
    <t>Морковь отварная с маслом (р.9-2004, Пермь)</t>
  </si>
  <si>
    <t>Ужин</t>
  </si>
  <si>
    <t>Чай зеленый с сахаром ( р.685-2004)</t>
  </si>
  <si>
    <t>масса отварного картофеля</t>
  </si>
  <si>
    <t>масса отварной моркови</t>
  </si>
  <si>
    <t xml:space="preserve">вода питьевая  </t>
  </si>
  <si>
    <t>Кабачки припущенные (р. 524 - 2004)</t>
  </si>
  <si>
    <t>кабачки</t>
  </si>
  <si>
    <t>Салат "Зимний" (ТТК)</t>
  </si>
  <si>
    <t>Фрукт (посчитана средняя пищевая ценность яблок, апельсин)</t>
  </si>
  <si>
    <t>Биточек  из говядины (р.451-2004)</t>
  </si>
  <si>
    <t>250/25</t>
  </si>
  <si>
    <t>50/50</t>
  </si>
  <si>
    <t>60/3</t>
  </si>
  <si>
    <t>Нарезка из свежих помидоров с маслом растительным (р. 15/1-2011, Екатеринбург)</t>
  </si>
  <si>
    <t>Яйцо куриное отварное (р.337-2004)</t>
  </si>
  <si>
    <t>110/40</t>
  </si>
  <si>
    <t>Нарезка из огурцов  (таблица №10-2001, г.Пермь)</t>
  </si>
  <si>
    <t>или огурцы соленые (без уксуса)</t>
  </si>
  <si>
    <t>Салат зеленый с огурцами и помидорами (р.35-2006г.; Москва)</t>
  </si>
  <si>
    <t>или помидоры свежие  грунтовые</t>
  </si>
  <si>
    <t>огурцы свежие парниковые</t>
  </si>
  <si>
    <t>Морковь и свекла отварные с маслом (р.9-2004, Пермь)</t>
  </si>
  <si>
    <t>Нарезка из свежих огурцов с маслом растительным (р.14/1-2011, Екатеринбург)</t>
  </si>
  <si>
    <t>Нарезка из перца и огурцов свежих  с зеленью (р. 70,71-2006, Москва)</t>
  </si>
  <si>
    <t>масса отварного мяса</t>
  </si>
  <si>
    <t>Кукуруза консервированная (после термической обработки) (р.244-2006, Москва)</t>
  </si>
  <si>
    <t>Горошек зеленый консервированный (после термической обработки) (р.244-2006, Москва)</t>
  </si>
  <si>
    <t>Нарезка из свежих огурцов с маслом растительным (р.14/1;  Екатеринбург) и яйцо отварное</t>
  </si>
  <si>
    <t>Кукуруза свежемороженая отварная (р.523-2004)</t>
  </si>
  <si>
    <t>или горошек зеленый свежемороженый отварной</t>
  </si>
  <si>
    <t>или морковь свежемороженая припущенная</t>
  </si>
  <si>
    <t>морковь до 1 марта в сыром виде, с 1 марта в отварном</t>
  </si>
  <si>
    <t>огурцы свежие  грунтовые</t>
  </si>
  <si>
    <t xml:space="preserve">  фарш промышленного производства </t>
  </si>
  <si>
    <t xml:space="preserve"> фарш промышленного производства </t>
  </si>
  <si>
    <t xml:space="preserve"> минтай потрошенный обезглавленный (филе с кожей без костей)</t>
  </si>
  <si>
    <t xml:space="preserve"> минтай потрошенный обезглавленный  (филе с кожей без костей)</t>
  </si>
  <si>
    <t>фарш промышленного производства</t>
  </si>
  <si>
    <t>Овощи консервированные без уксуса (томаты)</t>
  </si>
  <si>
    <t>Котлета рыбная запеченная (р.388-2004)</t>
  </si>
  <si>
    <t>Котлета рыбная натуральная  (р.391-2004)</t>
  </si>
  <si>
    <t>минтай потрошенный обезглавленный (филе с кожей без костей)</t>
  </si>
  <si>
    <t>Фито-чай с сахаром (р.627-1996)</t>
  </si>
  <si>
    <t>фито - чай для детей (с мятой, или душицей, или ромашкой, или липой, или др.)</t>
  </si>
  <si>
    <t>яйцо куриное</t>
  </si>
  <si>
    <t>или горбуша потрошенная с головой (филе без кожи и костей)</t>
  </si>
  <si>
    <t>или курица потрошеная 1 категории (разделка на филе без кожи и костей)</t>
  </si>
  <si>
    <t>или кукуруза консервированная (после термической обработки)</t>
  </si>
  <si>
    <t>сухари пшеничные</t>
  </si>
  <si>
    <t>или грудка куриная (разделка на филе без кожи и костей)</t>
  </si>
  <si>
    <t>масло растительное на полив при подаче</t>
  </si>
  <si>
    <t>Мясо тушеное с капустой (Бигус) (ТТК)</t>
  </si>
  <si>
    <t>или горошек зеленый свежемороженый отварной (р.523-2004)</t>
  </si>
  <si>
    <t>Макаронные изделия отварные (р.516-2004)</t>
  </si>
  <si>
    <t>Салат из моркови с яблоком (р.11/1-2011, Екатеринбург)</t>
  </si>
  <si>
    <t>Свекла отварная с маслом растительным (р.56-2006, Москва)</t>
  </si>
  <si>
    <t>Суп с макаронными изделиями с мясными фрикадельками (р.147-2004)</t>
  </si>
  <si>
    <t>11 день</t>
  </si>
  <si>
    <t>крупа пшенная</t>
  </si>
  <si>
    <t>25</t>
  </si>
  <si>
    <t>Овощная икра (р.79-2004)</t>
  </si>
  <si>
    <t>крупа рисовая или перловая, или пшеничная</t>
  </si>
  <si>
    <t>Рыба припущенная с овощами (р.371-2004)</t>
  </si>
  <si>
    <t>горбуша потрошенная с головой (филе с кожей без костей)</t>
  </si>
  <si>
    <t>или минтай потрошенный обезглавленный (филе с кожей без костей)</t>
  </si>
  <si>
    <t>цикорий растворимый порошкообразный</t>
  </si>
  <si>
    <t>Фрукт (посчитана средняя пищевая ценность бананов)</t>
  </si>
  <si>
    <t>12 день</t>
  </si>
  <si>
    <t>или горошек свежемороженый отварной</t>
  </si>
  <si>
    <t>капуста белокочанная свежая</t>
  </si>
  <si>
    <t>печень говяжья</t>
  </si>
  <si>
    <t>Рис припущенный (р.512-2004)</t>
  </si>
  <si>
    <t>Компот из свежих ягод + Витамин "С"(р.357-2002)</t>
  </si>
  <si>
    <t>клюква или брусника</t>
  </si>
  <si>
    <t>дрожжи прессованные</t>
  </si>
  <si>
    <t>или дрожжи сухие</t>
  </si>
  <si>
    <t>Салат из отварного картофеля с огурцами и растительным маслом (р.31/1-2011, Екатеринбург)</t>
  </si>
  <si>
    <t>огурцы соленые (без уксуса)</t>
  </si>
  <si>
    <t>или огурцы свежие грунтовые</t>
  </si>
  <si>
    <t xml:space="preserve"> курица потрошёная 1 категории (мякоть без кожи)</t>
  </si>
  <si>
    <t>или грудка куриная на кости</t>
  </si>
  <si>
    <t>или грудка куриная филе</t>
  </si>
  <si>
    <t xml:space="preserve">или фарш промышленного производства </t>
  </si>
  <si>
    <t>или кролик 1 категории</t>
  </si>
  <si>
    <t>13 день</t>
  </si>
  <si>
    <t>Нарезка из свежих огурцов  (р.70-2006, Москва)</t>
  </si>
  <si>
    <t>Суп картофельный с рыбными фрикадельками (р.142-2004)</t>
  </si>
  <si>
    <t>250/50</t>
  </si>
  <si>
    <t>01.01-29.02-35%</t>
  </si>
  <si>
    <t>01.03.-40%</t>
  </si>
  <si>
    <t>горбуша потрошенная с головой (филе  без кожи и костей)</t>
  </si>
  <si>
    <t>масса припущенной моркови</t>
  </si>
  <si>
    <t>14 день</t>
  </si>
  <si>
    <t>или горошек свежемороженый</t>
  </si>
  <si>
    <t>Натрий двууглекислый</t>
  </si>
  <si>
    <t>Рыба запечённая (р.377-2004)</t>
  </si>
  <si>
    <t>горбуша потрошенная с головой (филе  с кожей без костей)</t>
  </si>
  <si>
    <t>или минтай потрошенный обезглавленный (филе  с кожей без костей)</t>
  </si>
  <si>
    <t>или горбуша или кета неразделанная (филе  с кожей без костей)</t>
  </si>
  <si>
    <t>15 день</t>
  </si>
  <si>
    <t xml:space="preserve"> или Огурцы свежие грунтовые</t>
  </si>
  <si>
    <t>Салат из свеклы с огурцами (р.21-2004, Пермь)</t>
  </si>
  <si>
    <t>Суп картофельный с  крупой с мясом (р.138-2004)</t>
  </si>
  <si>
    <t>250/10</t>
  </si>
  <si>
    <t>Суп с крупой с мясом (р.149-2004)</t>
  </si>
  <si>
    <t>чеснок</t>
  </si>
  <si>
    <t>зелень сушеная (укроп, петрушка)</t>
  </si>
  <si>
    <t>Тефтели из говядины (р.461-2004)</t>
  </si>
  <si>
    <t>16 день</t>
  </si>
  <si>
    <t>"Бабушкин" суп с мясными шариками (ТТК)</t>
  </si>
  <si>
    <t>250/55</t>
  </si>
  <si>
    <t>масса полуфабриката</t>
  </si>
  <si>
    <t>масса готовых мясных шариков</t>
  </si>
  <si>
    <t>свинина мясная</t>
  </si>
  <si>
    <t>сухари</t>
  </si>
  <si>
    <t>Булочка "Оригинальная" (ТТК)</t>
  </si>
  <si>
    <t>мука пшеничная (на подпыл)</t>
  </si>
  <si>
    <t>или дрожжи сухие хлебопекарные</t>
  </si>
  <si>
    <t>повидло (без искусственных ароматизаторов, красителей и консервантов)</t>
  </si>
  <si>
    <t>крошка:</t>
  </si>
  <si>
    <t>яйцо куриное для смазки изделия</t>
  </si>
  <si>
    <t>масло растительное для смазки</t>
  </si>
  <si>
    <t>яйцо  куриное</t>
  </si>
  <si>
    <t>17 день</t>
  </si>
  <si>
    <t>18 день</t>
  </si>
  <si>
    <t>крупа: перловая, овсяная, ячневая</t>
  </si>
  <si>
    <t>или хлопья овсяные "Геркулес"</t>
  </si>
  <si>
    <t>тесто:</t>
  </si>
  <si>
    <t>фарш:</t>
  </si>
  <si>
    <t>горбуша потрошеная с головой (филе без кожи и костей)</t>
  </si>
  <si>
    <t>яйцо для смазки</t>
  </si>
  <si>
    <t>горох</t>
  </si>
  <si>
    <t>19 день</t>
  </si>
  <si>
    <t>крупа пшено</t>
  </si>
  <si>
    <t>Шницель рыбный натуральный (р.391-2004)</t>
  </si>
  <si>
    <t>горбуша потрошенная с головой (филе без кожи и костей)</t>
  </si>
  <si>
    <t>или горбуша неразделанная (филе без кожи и костей)</t>
  </si>
  <si>
    <t>Рис припущенный с овощами (ТТК)</t>
  </si>
  <si>
    <t>сахар (для отделки)</t>
  </si>
  <si>
    <t>Салат Мазайка (ТТК)</t>
  </si>
  <si>
    <t>кукуруза консервированная (после термической обработки)</t>
  </si>
  <si>
    <t>или кукуруза замороженная отварная</t>
  </si>
  <si>
    <t>Ассорти из овощей свежих с кукурузой растительным маслом (ТТК)</t>
  </si>
  <si>
    <t>масса вареного мяса</t>
  </si>
  <si>
    <t>масса отварной протертой моркови</t>
  </si>
  <si>
    <t>20 день</t>
  </si>
  <si>
    <t>крупа (овсяная, кукурузная, пшеничная, ячневая, гречневая)</t>
  </si>
  <si>
    <t>Нарезка овощная с маслом растительным (ТТК)</t>
  </si>
  <si>
    <t>или  огурцы свежие парниковые</t>
  </si>
  <si>
    <t>масса моркови отварной протертой</t>
  </si>
  <si>
    <t xml:space="preserve">масло растительное для смазки </t>
  </si>
  <si>
    <t>соус:</t>
  </si>
  <si>
    <t xml:space="preserve">или горошек зеленый свежемороженый отварной </t>
  </si>
  <si>
    <t>Суп - лапша домашняя на курином бульоне (р.148-2004)</t>
  </si>
  <si>
    <t>Котлеты из говядины (р.451-2004)</t>
  </si>
  <si>
    <t>Суп "Волна" на курином бульоне  (ТТК)</t>
  </si>
  <si>
    <t>хлопья овсяные "Геркулес"</t>
  </si>
  <si>
    <t>Шницель из говядины (р.451-2004)</t>
  </si>
  <si>
    <t>печенье, пряники, баранки, сушки и т.д. ( без содержания молочных продуктов)</t>
  </si>
  <si>
    <t>яблоки свежие</t>
  </si>
  <si>
    <t>или груши свежие</t>
  </si>
  <si>
    <t>или вишня свежемороженая</t>
  </si>
  <si>
    <t>Компотик теплый из свежих плодов или ягод  (р.507-2013, Пермь)</t>
  </si>
  <si>
    <t>Мучное изделие промышленного производства без содержания молочных продуктов (печенье в ассортименте или др.)</t>
  </si>
  <si>
    <t>Рыба отварная (р.300-1996)</t>
  </si>
  <si>
    <t>вафли с фруктовой начинкой, кексики и т.д. ( без содержания молочных продуктов)</t>
  </si>
  <si>
    <t xml:space="preserve">250/10 </t>
  </si>
  <si>
    <t>Картофель толченый по-деревенски (ТТК)</t>
  </si>
  <si>
    <t>Каша ячневая рассыпчатая с маслом (р.244-2013, Пермь)</t>
  </si>
  <si>
    <t>Каша "Геркулесовая" жидкая на воде с маслом растительным (р.311-2004)</t>
  </si>
  <si>
    <t>Овощи припущенные с маслом растительным (р.524-2004)</t>
  </si>
  <si>
    <t>Омлет натуральный (на воде)  (р.340-2004)</t>
  </si>
  <si>
    <t>Гречка вязкая с маслом растительным (р.302-2004)</t>
  </si>
  <si>
    <t>Каша ячневая жидкая с маслом растительным (р.311-2004)</t>
  </si>
  <si>
    <t xml:space="preserve">вода питьевая </t>
  </si>
  <si>
    <t>Каша пшеничная жидкая на воде с маслом растительным (р.311-2004)</t>
  </si>
  <si>
    <t>сода пищевая или разрыхлитель</t>
  </si>
  <si>
    <t>Блин  пшеничный с джемом или повидлом ТТК</t>
  </si>
  <si>
    <t>Картофель отварной с маслом растительным (р.203 - 2004)</t>
  </si>
  <si>
    <t>Каша манная жидкая на воде с маслом растительным (р.311-2004)</t>
  </si>
  <si>
    <t xml:space="preserve">Мучное изделие промышленного производства без содержания молочных продуктов в ассортименте </t>
  </si>
  <si>
    <t>Цикорий с сахаром  (р.689-2004)</t>
  </si>
  <si>
    <t>Печень  по - деревенски (р.409-1996)</t>
  </si>
  <si>
    <t>Оладьи из печени (р.468-2004)</t>
  </si>
  <si>
    <t>хлеб ржаной</t>
  </si>
  <si>
    <t>масло растительное (в фарш)</t>
  </si>
  <si>
    <t xml:space="preserve">масло растительное для запекания </t>
  </si>
  <si>
    <t xml:space="preserve">вода питьевая   </t>
  </si>
  <si>
    <t>Рагу из овощей с отварным мясом (ТТК) БЕЗ СМЕТАНЫ С ТОМАТОМ</t>
  </si>
  <si>
    <t>Печенье овсяное "Полезное" (ТТК)</t>
  </si>
  <si>
    <t>ИЛИ Печенье овсяное промышленного производства (без содержания молочных продуктов)</t>
  </si>
  <si>
    <t>вода питьевая (картофельный отвар)</t>
  </si>
  <si>
    <t>Яичная кашка (натуральная)  (р.279-1996)</t>
  </si>
  <si>
    <t xml:space="preserve">Запеканка овощная (р.62-2004,Пермь) БЕЗ МАСЛА СЛИВОЧНОГО И СМЕТАНЫ </t>
  </si>
  <si>
    <t>Каша рисовая  жидкая на воде (р.311-2004)</t>
  </si>
  <si>
    <t>Щи из свежей капусты на курином бульоне(р.124-2004) БЕЗ СМЕТАНЫ</t>
  </si>
  <si>
    <t>Суп крестьянский с мясом (р.134-2004) БЕЗ СМЕТАНЫ</t>
  </si>
  <si>
    <t>Картофель припущенный с маслом растительным  с зеленью (524-2004)</t>
  </si>
  <si>
    <t>Сложный гарнир (капуста тушенная, картофель припущенный)</t>
  </si>
  <si>
    <t>75/50</t>
  </si>
  <si>
    <t>Кулебяка с рыбой (р.699-1996) НА МАСЛЕ РАСТИТЕЛЬНОМ</t>
  </si>
  <si>
    <t>Пюре из гороха с маслом растительным   (р.107,108-2004, Пермь)</t>
  </si>
  <si>
    <t>Каша пшенная  жидкая на воде  с маслом растительным (р.311-2004)</t>
  </si>
  <si>
    <t>Булочка домашняя (р.769-2004 Пермь) (ТЕСТО НА МАСЛЕ РАСТИТЕЛЬНОМ И ВОДЕ)</t>
  </si>
  <si>
    <t>Мучное изделие промышленного или собственного производства БЕЗ СОДЕРЖАНИЯ МОЛОКА</t>
  </si>
  <si>
    <t>ИЛИ Мучное изделие промышленного производства обогащенное витаминами  БЕЗ СОДЕРЖАНИЯ МОЛОКА</t>
  </si>
  <si>
    <t>или Мучное изделие промышленного производства БЕЗ СОДЕРЖАНИЯ МОЛОКА</t>
  </si>
  <si>
    <t>Пудинг из говядины  (р.472-2004) БЕЗ МАСЛА СЛИВОЧНОГО и МОЛОКА</t>
  </si>
  <si>
    <t>Каша 5 злаков с маслом растительным (р.311-2004)</t>
  </si>
  <si>
    <t>Свекольник на мясном бульоне БЕЗ СМЕТАНЫ  (р.34-2004, Пермь)</t>
  </si>
  <si>
    <t>Запеканка картофельная с мясом отварным (р.157-2004, Пермь) БЕЗ МАСЛА СЛИВОЧНОГО</t>
  </si>
  <si>
    <t>Булочка "Осенняя" (р.778-2004) НА МАСЛЕ РАСТИТЕЛЬНОМ</t>
  </si>
  <si>
    <t>Рагу овощное (р.224-2004) НА МАСЛЕ РАСТИТЕЛЬНОМ</t>
  </si>
  <si>
    <t>Рагу овощное (р.77-2004, Пермь) НА МАСЛЕ РАСТИТЕЛЬНОМ</t>
  </si>
  <si>
    <t>Каша рисовая жидкая на воде с маслом растительным (р.311-2004)</t>
  </si>
  <si>
    <t>Каша "Попурри" на воде с маслом растительным  (ТТК)</t>
  </si>
  <si>
    <t>Борщ "Сибирский" с мясом (р.111-2004) БЕЗ СМЕТАНЫ</t>
  </si>
  <si>
    <t>Кабачки припущенные  с маслом растительным (р. 524 - 2004)</t>
  </si>
  <si>
    <t>Щи из свежей капусты с картофелем, с мясом (р.124-2004) БЕЗ СМЕТАНЫ</t>
  </si>
  <si>
    <t xml:space="preserve">Рассольник "Домашний" (р.131-2004) БЕЗ СМЕТАНЫ </t>
  </si>
  <si>
    <t>Каша сборная на воде с маслом растительным (ТТК)</t>
  </si>
  <si>
    <t>Свекольник (р.34-2004, Пермь) БЕЗ СМЕТАНЫ</t>
  </si>
  <si>
    <t>Кулеш пшенный на воде с маслом растительным (ТТК)</t>
  </si>
  <si>
    <t>Рассольник ленинградский с мясом (р.132-2004) БЕЗ СМЕТАНЫ</t>
  </si>
  <si>
    <t>Борщ из свежей капусты с картофелем (р.110-2004) БЕЗ СМЕТАНЫ</t>
  </si>
  <si>
    <t>"Бабушкин" суп с мясом (ТТК) БЕЗ СМЕТАНЫ</t>
  </si>
  <si>
    <t>Картофель отварной с маслом растительным  (р.203 - 2004)</t>
  </si>
  <si>
    <t>120/15</t>
  </si>
  <si>
    <t>Морковная запеканка (р.211-2013, Пермь)</t>
  </si>
  <si>
    <t>В качестве закуски мучное изделие промышленного производства в ассортименте</t>
  </si>
  <si>
    <t>В качестве закуски кондитерское изделие промышленного производства в ассортименте</t>
  </si>
  <si>
    <t>30</t>
  </si>
  <si>
    <t>СОДЕРЖАНИЕ БЕЛКОВ, ЖИРОВ, УГЛЕВОДОВ в МЕНЮ ЗА ПЕРИОД В % ОТ КАЛОРИЙНОСТИ (1530-1800 ккал)*</t>
  </si>
  <si>
    <t xml:space="preserve"> для питания детей 3-7 лет с аллергией на молочный белок</t>
  </si>
  <si>
    <t>Исключены из питания -   молоко и кисломолочные продукты, сыр, масло сливочное,  молоко сгущенное с сахаром, творог, сметана, сыр.</t>
  </si>
  <si>
    <t>*Содержание в рационе белков жиров углеводов сложилось в результате исключения молочных продуктов (сметаны, молока, кисломолочных продуктов, творога, масла сливочного, молока сгущенное с сахаром, сыра)</t>
  </si>
  <si>
    <t>Суп из овощей с мясом (р.135-2004) БЕЗ СМЕТАНЫ</t>
  </si>
  <si>
    <t>Сложный гарнир (картофель толченый по-деревенски, овощи  тушеные)</t>
  </si>
  <si>
    <t>Суп из овощей на курином бульоне  (р.135-2004) БЕЗ СМЕТАНЫ</t>
  </si>
  <si>
    <t>банан (очищенный)</t>
  </si>
  <si>
    <t>Какао с сахаром (р.693-2004)</t>
  </si>
  <si>
    <t>Фрукт (посчитана средняя пищевая ценность яблок, груш, апельсин)</t>
  </si>
  <si>
    <t>120/20</t>
  </si>
  <si>
    <t>Фрукт (посчитана средняя пищевая ценность яблок)</t>
  </si>
  <si>
    <t>550</t>
  </si>
  <si>
    <r>
      <rPr>
        <sz val="16"/>
        <rFont val="Arial Black"/>
        <family val="2"/>
      </rPr>
      <t xml:space="preserve">Примерное 20-ти дневное МЕНЮ № 20-ДС/3049-13/61             </t>
    </r>
    <r>
      <rPr>
        <sz val="14"/>
        <rFont val="Arial Black"/>
        <family val="2"/>
      </rPr>
      <t xml:space="preserve"> от "16" марта 2018 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</si>
  <si>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Курица   запеченая (из отварной) (р.494-2004)</t>
  </si>
  <si>
    <t>Котлета рубленые из птицы, припущенная (р.498-2004)</t>
  </si>
  <si>
    <t>Какао с сахаром  №693-2004</t>
  </si>
  <si>
    <t>Курица  отварная  (р.487-2004)</t>
  </si>
  <si>
    <t>Фито - чай с сахаром (р.627-2004)</t>
  </si>
  <si>
    <t>Биточки рубленые из птицы, припущенные  (р.498-2004)</t>
  </si>
  <si>
    <t>Котлета рубленая из птицы или кролика, припущенная  (р.498-2004)</t>
  </si>
  <si>
    <t>Котлеты морковные (р.214-2013, Пермь)</t>
  </si>
  <si>
    <t>или Огурцы свежие парниковые</t>
  </si>
  <si>
    <t>Котлета по-Волжски  (ТТК)</t>
  </si>
  <si>
    <t>Суп картофельный на вегетарианском бульоне (р.133-2004)</t>
  </si>
  <si>
    <t>или кабачки</t>
  </si>
  <si>
    <t>Котлеты по- хлыновски (р.454-2004)</t>
  </si>
  <si>
    <t>Котлеты по-хлыновски (р.454-2004)</t>
  </si>
  <si>
    <t>ЭЛЕКТРОННАЯ ВЕРСИЯ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</si>
</sst>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"/>
    <numFmt numFmtId="174" formatCode="0.000"/>
    <numFmt numFmtId="175" formatCode="0.00000"/>
    <numFmt numFmtId="176" formatCode="_(* #,##0.00_);_(* \(#,##0.00\);_(* &quot;-&quot;??_);_(@_)"/>
    <numFmt numFmtId="177" formatCode="[$-FC19]d\ mmmm\ yyyy\ &quot;г.&quot;"/>
    <numFmt numFmtId="178" formatCode="0.00000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Cyr"/>
      <family val="0"/>
    </font>
    <font>
      <b/>
      <sz val="10"/>
      <name val="Arial Cyr"/>
      <family val="2"/>
    </font>
    <font>
      <b/>
      <sz val="9"/>
      <name val="Arial Cyr"/>
      <family val="0"/>
    </font>
    <font>
      <b/>
      <u val="single"/>
      <sz val="10"/>
      <name val="Arial"/>
      <family val="2"/>
    </font>
    <font>
      <sz val="14"/>
      <name val="Arial Black"/>
      <family val="2"/>
    </font>
    <font>
      <b/>
      <i/>
      <sz val="12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sz val="12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sz val="12"/>
      <name val="Arial"/>
      <family val="2"/>
    </font>
    <font>
      <sz val="16"/>
      <name val="Arial Cyr"/>
      <family val="0"/>
    </font>
    <font>
      <sz val="18"/>
      <name val="Arial Cyr"/>
      <family val="0"/>
    </font>
    <font>
      <b/>
      <sz val="18"/>
      <name val="Arial"/>
      <family val="2"/>
    </font>
    <font>
      <sz val="14"/>
      <name val="Arial"/>
      <family val="2"/>
    </font>
    <font>
      <b/>
      <i/>
      <sz val="12"/>
      <name val="Arial Black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u val="single"/>
      <sz val="10"/>
      <name val="Arial Cyr"/>
      <family val="0"/>
    </font>
    <font>
      <b/>
      <u val="single"/>
      <sz val="10"/>
      <name val="Arial Cyr"/>
      <family val="0"/>
    </font>
    <font>
      <b/>
      <i/>
      <sz val="10"/>
      <name val="Arial"/>
      <family val="2"/>
    </font>
    <font>
      <b/>
      <sz val="8"/>
      <name val="Arial Cyr"/>
      <family val="0"/>
    </font>
    <font>
      <sz val="11"/>
      <name val="Arial Black"/>
      <family val="2"/>
    </font>
    <font>
      <sz val="16"/>
      <name val="Arial Black"/>
      <family val="2"/>
    </font>
    <font>
      <sz val="8"/>
      <name val="Segoe UI"/>
      <family val="2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326">
    <xf numFmtId="0" fontId="0" fillId="0" borderId="0" xfId="0" applyAlignment="1">
      <alignment/>
    </xf>
    <xf numFmtId="1" fontId="22" fillId="0" borderId="0" xfId="0" applyNumberFormat="1" applyFont="1" applyFill="1" applyBorder="1" applyAlignment="1">
      <alignment horizontal="center" vertical="center"/>
    </xf>
    <xf numFmtId="1" fontId="23" fillId="18" borderId="10" xfId="0" applyNumberFormat="1" applyFont="1" applyFill="1" applyBorder="1" applyAlignment="1">
      <alignment horizontal="center" vertical="center"/>
    </xf>
    <xf numFmtId="172" fontId="23" fillId="18" borderId="10" xfId="0" applyNumberFormat="1" applyFont="1" applyFill="1" applyBorder="1" applyAlignment="1">
      <alignment horizontal="center" vertical="center"/>
    </xf>
    <xf numFmtId="2" fontId="23" fillId="18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right" vertical="center" wrapText="1"/>
    </xf>
    <xf numFmtId="172" fontId="14" fillId="18" borderId="1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14" fillId="18" borderId="0" xfId="0" applyFont="1" applyFill="1" applyBorder="1" applyAlignment="1">
      <alignment horizontal="right" vertical="center"/>
    </xf>
    <xf numFmtId="172" fontId="23" fillId="18" borderId="0" xfId="0" applyNumberFormat="1" applyFont="1" applyFill="1" applyBorder="1" applyAlignment="1">
      <alignment horizontal="center" vertical="center"/>
    </xf>
    <xf numFmtId="1" fontId="23" fillId="18" borderId="0" xfId="0" applyNumberFormat="1" applyFont="1" applyFill="1" applyBorder="1" applyAlignment="1">
      <alignment horizontal="center" vertical="center"/>
    </xf>
    <xf numFmtId="172" fontId="0" fillId="18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 wrapText="1"/>
    </xf>
    <xf numFmtId="172" fontId="32" fillId="18" borderId="10" xfId="0" applyNumberFormat="1" applyFont="1" applyFill="1" applyBorder="1" applyAlignment="1">
      <alignment horizontal="center" vertical="center"/>
    </xf>
    <xf numFmtId="2" fontId="14" fillId="18" borderId="10" xfId="0" applyNumberFormat="1" applyFont="1" applyFill="1" applyBorder="1" applyAlignment="1">
      <alignment horizontal="center" vertical="center"/>
    </xf>
    <xf numFmtId="1" fontId="14" fillId="18" borderId="10" xfId="0" applyNumberFormat="1" applyFont="1" applyFill="1" applyBorder="1" applyAlignment="1">
      <alignment horizontal="center" vertical="center"/>
    </xf>
    <xf numFmtId="0" fontId="14" fillId="19" borderId="10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2" fontId="32" fillId="18" borderId="10" xfId="0" applyNumberFormat="1" applyFont="1" applyFill="1" applyBorder="1" applyAlignment="1">
      <alignment horizontal="center" vertical="center"/>
    </xf>
    <xf numFmtId="1" fontId="25" fillId="18" borderId="10" xfId="0" applyNumberFormat="1" applyFont="1" applyFill="1" applyBorder="1" applyAlignment="1">
      <alignment horizontal="center" vertical="center"/>
    </xf>
    <xf numFmtId="1" fontId="0" fillId="18" borderId="10" xfId="0" applyNumberFormat="1" applyFont="1" applyFill="1" applyBorder="1" applyAlignment="1">
      <alignment horizontal="center" vertical="center"/>
    </xf>
    <xf numFmtId="1" fontId="28" fillId="18" borderId="10" xfId="0" applyNumberFormat="1" applyFont="1" applyFill="1" applyBorder="1" applyAlignment="1">
      <alignment horizontal="center" vertical="center"/>
    </xf>
    <xf numFmtId="0" fontId="0" fillId="18" borderId="10" xfId="0" applyFont="1" applyFill="1" applyBorder="1" applyAlignment="1">
      <alignment horizontal="center" vertical="center"/>
    </xf>
    <xf numFmtId="0" fontId="23" fillId="18" borderId="10" xfId="0" applyFont="1" applyFill="1" applyBorder="1" applyAlignment="1">
      <alignment horizontal="center" vertical="center"/>
    </xf>
    <xf numFmtId="1" fontId="23" fillId="18" borderId="10" xfId="0" applyNumberFormat="1" applyFont="1" applyFill="1" applyBorder="1" applyAlignment="1">
      <alignment horizontal="center" vertical="center" wrapText="1"/>
    </xf>
    <xf numFmtId="172" fontId="28" fillId="18" borderId="10" xfId="0" applyNumberFormat="1" applyFont="1" applyFill="1" applyBorder="1" applyAlignment="1">
      <alignment horizontal="center" vertical="center"/>
    </xf>
    <xf numFmtId="0" fontId="14" fillId="18" borderId="10" xfId="0" applyFont="1" applyFill="1" applyBorder="1" applyAlignment="1">
      <alignment horizontal="center" vertical="center"/>
    </xf>
    <xf numFmtId="2" fontId="0" fillId="18" borderId="10" xfId="0" applyNumberFormat="1" applyFont="1" applyFill="1" applyBorder="1" applyAlignment="1">
      <alignment horizontal="center" vertical="center"/>
    </xf>
    <xf numFmtId="1" fontId="24" fillId="18" borderId="1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2" fontId="22" fillId="18" borderId="10" xfId="0" applyNumberFormat="1" applyFont="1" applyFill="1" applyBorder="1" applyAlignment="1">
      <alignment horizontal="center" vertical="center"/>
    </xf>
    <xf numFmtId="2" fontId="0" fillId="18" borderId="10" xfId="0" applyNumberFormat="1" applyFont="1" applyFill="1" applyBorder="1" applyAlignment="1">
      <alignment vertical="center"/>
    </xf>
    <xf numFmtId="172" fontId="28" fillId="18" borderId="10" xfId="0" applyNumberFormat="1" applyFont="1" applyFill="1" applyBorder="1" applyAlignment="1">
      <alignment horizontal="center" vertical="center"/>
    </xf>
    <xf numFmtId="2" fontId="14" fillId="18" borderId="10" xfId="0" applyNumberFormat="1" applyFont="1" applyFill="1" applyBorder="1" applyAlignment="1">
      <alignment vertical="center"/>
    </xf>
    <xf numFmtId="2" fontId="22" fillId="18" borderId="10" xfId="0" applyNumberFormat="1" applyFont="1" applyFill="1" applyBorder="1" applyAlignment="1">
      <alignment vertical="center"/>
    </xf>
    <xf numFmtId="0" fontId="14" fillId="18" borderId="10" xfId="0" applyFont="1" applyFill="1" applyBorder="1" applyAlignment="1">
      <alignment horizontal="right" vertical="center" wrapText="1"/>
    </xf>
    <xf numFmtId="172" fontId="23" fillId="18" borderId="10" xfId="0" applyNumberFormat="1" applyFont="1" applyFill="1" applyBorder="1" applyAlignment="1">
      <alignment horizontal="center" vertical="center"/>
    </xf>
    <xf numFmtId="1" fontId="23" fillId="18" borderId="10" xfId="0" applyNumberFormat="1" applyFont="1" applyFill="1" applyBorder="1" applyAlignment="1">
      <alignment horizontal="center" vertical="center"/>
    </xf>
    <xf numFmtId="1" fontId="14" fillId="18" borderId="10" xfId="0" applyNumberFormat="1" applyFont="1" applyFill="1" applyBorder="1" applyAlignment="1">
      <alignment horizontal="center" vertical="center"/>
    </xf>
    <xf numFmtId="172" fontId="14" fillId="18" borderId="10" xfId="0" applyNumberFormat="1" applyFont="1" applyFill="1" applyBorder="1" applyAlignment="1">
      <alignment horizontal="center" vertical="center"/>
    </xf>
    <xf numFmtId="0" fontId="14" fillId="18" borderId="10" xfId="0" applyFont="1" applyFill="1" applyBorder="1" applyAlignment="1">
      <alignment horizontal="right" vertical="center" wrapText="1"/>
    </xf>
    <xf numFmtId="1" fontId="22" fillId="18" borderId="0" xfId="0" applyNumberFormat="1" applyFont="1" applyFill="1" applyBorder="1" applyAlignment="1">
      <alignment horizontal="center" vertical="center"/>
    </xf>
    <xf numFmtId="0" fontId="23" fillId="18" borderId="10" xfId="0" applyFont="1" applyFill="1" applyBorder="1" applyAlignment="1">
      <alignment horizontal="right" vertical="center" wrapText="1"/>
    </xf>
    <xf numFmtId="172" fontId="0" fillId="18" borderId="10" xfId="0" applyNumberFormat="1" applyFont="1" applyFill="1" applyBorder="1" applyAlignment="1">
      <alignment vertical="center"/>
    </xf>
    <xf numFmtId="1" fontId="0" fillId="18" borderId="10" xfId="0" applyNumberFormat="1" applyFont="1" applyFill="1" applyBorder="1" applyAlignment="1">
      <alignment vertical="center"/>
    </xf>
    <xf numFmtId="1" fontId="22" fillId="18" borderId="10" xfId="0" applyNumberFormat="1" applyFont="1" applyFill="1" applyBorder="1" applyAlignment="1">
      <alignment horizontal="center" vertical="center"/>
    </xf>
    <xf numFmtId="1" fontId="32" fillId="18" borderId="10" xfId="0" applyNumberFormat="1" applyFont="1" applyFill="1" applyBorder="1" applyAlignment="1">
      <alignment horizontal="center" vertical="center"/>
    </xf>
    <xf numFmtId="0" fontId="0" fillId="18" borderId="0" xfId="0" applyFont="1" applyFill="1" applyAlignment="1">
      <alignment vertical="center"/>
    </xf>
    <xf numFmtId="0" fontId="0" fillId="0" borderId="10" xfId="0" applyFont="1" applyFill="1" applyBorder="1" applyAlignment="1">
      <alignment horizontal="right" vertical="center" wrapText="1"/>
    </xf>
    <xf numFmtId="0" fontId="23" fillId="18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right" vertical="center"/>
    </xf>
    <xf numFmtId="2" fontId="28" fillId="18" borderId="10" xfId="0" applyNumberFormat="1" applyFont="1" applyFill="1" applyBorder="1" applyAlignment="1">
      <alignment horizontal="center" vertical="center"/>
    </xf>
    <xf numFmtId="2" fontId="35" fillId="18" borderId="10" xfId="0" applyNumberFormat="1" applyFont="1" applyFill="1" applyBorder="1" applyAlignment="1">
      <alignment horizontal="center" vertical="center"/>
    </xf>
    <xf numFmtId="172" fontId="35" fillId="18" borderId="10" xfId="0" applyNumberFormat="1" applyFont="1" applyFill="1" applyBorder="1" applyAlignment="1">
      <alignment horizontal="center" vertical="center"/>
    </xf>
    <xf numFmtId="1" fontId="35" fillId="18" borderId="10" xfId="0" applyNumberFormat="1" applyFont="1" applyFill="1" applyBorder="1" applyAlignment="1">
      <alignment horizontal="center" vertical="center"/>
    </xf>
    <xf numFmtId="49" fontId="23" fillId="18" borderId="10" xfId="0" applyNumberFormat="1" applyFont="1" applyFill="1" applyBorder="1" applyAlignment="1">
      <alignment horizontal="center" vertical="center"/>
    </xf>
    <xf numFmtId="1" fontId="14" fillId="18" borderId="10" xfId="0" applyNumberFormat="1" applyFont="1" applyFill="1" applyBorder="1" applyAlignment="1">
      <alignment horizontal="center" vertical="center" wrapText="1"/>
    </xf>
    <xf numFmtId="0" fontId="0" fillId="18" borderId="10" xfId="0" applyFont="1" applyFill="1" applyBorder="1" applyAlignment="1">
      <alignment horizontal="right" vertical="center" wrapText="1"/>
    </xf>
    <xf numFmtId="2" fontId="23" fillId="18" borderId="10" xfId="0" applyNumberFormat="1" applyFont="1" applyFill="1" applyBorder="1" applyAlignment="1">
      <alignment horizontal="center" vertical="center"/>
    </xf>
    <xf numFmtId="1" fontId="23" fillId="18" borderId="10" xfId="0" applyNumberFormat="1" applyFont="1" applyFill="1" applyBorder="1" applyAlignment="1" applyProtection="1">
      <alignment horizontal="center" vertical="center"/>
      <protection/>
    </xf>
    <xf numFmtId="1" fontId="0" fillId="18" borderId="10" xfId="0" applyNumberFormat="1" applyFont="1" applyFill="1" applyBorder="1" applyAlignment="1">
      <alignment horizontal="center" vertical="center" wrapText="1"/>
    </xf>
    <xf numFmtId="0" fontId="0" fillId="18" borderId="10" xfId="0" applyFont="1" applyFill="1" applyBorder="1" applyAlignment="1">
      <alignment horizontal="center" vertical="center" wrapText="1"/>
    </xf>
    <xf numFmtId="1" fontId="14" fillId="18" borderId="10" xfId="0" applyNumberFormat="1" applyFont="1" applyFill="1" applyBorder="1" applyAlignment="1" applyProtection="1">
      <alignment horizontal="center" vertical="center"/>
      <protection/>
    </xf>
    <xf numFmtId="0" fontId="32" fillId="18" borderId="10" xfId="0" applyFont="1" applyFill="1" applyBorder="1" applyAlignment="1">
      <alignment horizontal="center" vertical="center"/>
    </xf>
    <xf numFmtId="0" fontId="32" fillId="18" borderId="10" xfId="0" applyFont="1" applyFill="1" applyBorder="1" applyAlignment="1">
      <alignment horizontal="center" vertical="center" wrapText="1"/>
    </xf>
    <xf numFmtId="2" fontId="0" fillId="18" borderId="10" xfId="0" applyNumberFormat="1" applyFont="1" applyFill="1" applyBorder="1" applyAlignment="1">
      <alignment vertical="center" wrapText="1"/>
    </xf>
    <xf numFmtId="0" fontId="14" fillId="18" borderId="10" xfId="0" applyFont="1" applyFill="1" applyBorder="1" applyAlignment="1">
      <alignment horizontal="center" vertical="center" wrapText="1"/>
    </xf>
    <xf numFmtId="0" fontId="29" fillId="18" borderId="10" xfId="0" applyFont="1" applyFill="1" applyBorder="1" applyAlignment="1">
      <alignment horizontal="center" vertical="center"/>
    </xf>
    <xf numFmtId="2" fontId="23" fillId="18" borderId="10" xfId="0" applyNumberFormat="1" applyFont="1" applyFill="1" applyBorder="1" applyAlignment="1">
      <alignment horizontal="center" vertical="center" wrapText="1"/>
    </xf>
    <xf numFmtId="0" fontId="0" fillId="18" borderId="10" xfId="0" applyFont="1" applyFill="1" applyBorder="1" applyAlignment="1">
      <alignment horizontal="center" vertical="center"/>
    </xf>
    <xf numFmtId="0" fontId="33" fillId="18" borderId="10" xfId="0" applyFont="1" applyFill="1" applyBorder="1" applyAlignment="1">
      <alignment horizontal="center" vertical="center"/>
    </xf>
    <xf numFmtId="172" fontId="0" fillId="18" borderId="0" xfId="0" applyNumberFormat="1" applyFont="1" applyFill="1" applyAlignment="1">
      <alignment vertical="center"/>
    </xf>
    <xf numFmtId="2" fontId="0" fillId="18" borderId="0" xfId="0" applyNumberFormat="1" applyFont="1" applyFill="1" applyAlignment="1">
      <alignment vertical="center"/>
    </xf>
    <xf numFmtId="172" fontId="14" fillId="18" borderId="10" xfId="0" applyNumberFormat="1" applyFont="1" applyFill="1" applyBorder="1" applyAlignment="1">
      <alignment horizontal="center" vertical="center" wrapText="1"/>
    </xf>
    <xf numFmtId="2" fontId="21" fillId="18" borderId="10" xfId="0" applyNumberFormat="1" applyFont="1" applyFill="1" applyBorder="1" applyAlignment="1">
      <alignment horizontal="center" vertical="center"/>
    </xf>
    <xf numFmtId="1" fontId="21" fillId="18" borderId="10" xfId="0" applyNumberFormat="1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horizontal="center" vertical="center"/>
    </xf>
    <xf numFmtId="1" fontId="0" fillId="2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72" fontId="0" fillId="0" borderId="10" xfId="0" applyNumberFormat="1" applyFont="1" applyFill="1" applyBorder="1" applyAlignment="1">
      <alignment horizontal="center" vertical="center"/>
    </xf>
    <xf numFmtId="2" fontId="23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4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172" fontId="23" fillId="0" borderId="10" xfId="0" applyNumberFormat="1" applyFont="1" applyFill="1" applyBorder="1" applyAlignment="1">
      <alignment horizontal="center" vertical="center"/>
    </xf>
    <xf numFmtId="172" fontId="14" fillId="0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1" fontId="14" fillId="20" borderId="10" xfId="0" applyNumberFormat="1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vertical="center"/>
    </xf>
    <xf numFmtId="0" fontId="0" fillId="18" borderId="0" xfId="0" applyFont="1" applyFill="1" applyBorder="1" applyAlignment="1">
      <alignment vertical="center"/>
    </xf>
    <xf numFmtId="2" fontId="0" fillId="18" borderId="0" xfId="0" applyNumberFormat="1" applyFont="1" applyFill="1" applyBorder="1" applyAlignment="1">
      <alignment vertical="center"/>
    </xf>
    <xf numFmtId="2" fontId="24" fillId="18" borderId="10" xfId="0" applyNumberFormat="1" applyFont="1" applyFill="1" applyBorder="1" applyAlignment="1">
      <alignment horizontal="center" vertical="center"/>
    </xf>
    <xf numFmtId="2" fontId="14" fillId="18" borderId="10" xfId="0" applyNumberFormat="1" applyFont="1" applyFill="1" applyBorder="1" applyAlignment="1">
      <alignment horizontal="center" vertical="center"/>
    </xf>
    <xf numFmtId="0" fontId="28" fillId="18" borderId="10" xfId="0" applyFont="1" applyFill="1" applyBorder="1" applyAlignment="1">
      <alignment horizontal="center" vertical="center"/>
    </xf>
    <xf numFmtId="172" fontId="24" fillId="18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right" vertical="center" wrapText="1"/>
    </xf>
    <xf numFmtId="0" fontId="39" fillId="18" borderId="10" xfId="0" applyFont="1" applyFill="1" applyBorder="1" applyAlignment="1">
      <alignment horizontal="center" vertical="center"/>
    </xf>
    <xf numFmtId="1" fontId="41" fillId="18" borderId="10" xfId="0" applyNumberFormat="1" applyFont="1" applyFill="1" applyBorder="1" applyAlignment="1">
      <alignment horizontal="center" vertical="center"/>
    </xf>
    <xf numFmtId="1" fontId="14" fillId="18" borderId="10" xfId="0" applyNumberFormat="1" applyFont="1" applyFill="1" applyBorder="1" applyAlignment="1" applyProtection="1">
      <alignment horizontal="center" vertical="center"/>
      <protection/>
    </xf>
    <xf numFmtId="172" fontId="0" fillId="18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 vertical="center" wrapText="1"/>
    </xf>
    <xf numFmtId="1" fontId="14" fillId="2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2" fontId="42" fillId="18" borderId="10" xfId="0" applyNumberFormat="1" applyFont="1" applyFill="1" applyBorder="1" applyAlignment="1">
      <alignment horizontal="center" vertical="center"/>
    </xf>
    <xf numFmtId="1" fontId="42" fillId="18" borderId="10" xfId="0" applyNumberFormat="1" applyFont="1" applyFill="1" applyBorder="1" applyAlignment="1">
      <alignment horizontal="center" vertical="center"/>
    </xf>
    <xf numFmtId="172" fontId="22" fillId="18" borderId="10" xfId="0" applyNumberFormat="1" applyFont="1" applyFill="1" applyBorder="1" applyAlignment="1">
      <alignment horizontal="center" vertical="center"/>
    </xf>
    <xf numFmtId="0" fontId="14" fillId="20" borderId="10" xfId="0" applyFont="1" applyFill="1" applyBorder="1" applyAlignment="1">
      <alignment horizontal="right" vertical="center" wrapText="1"/>
    </xf>
    <xf numFmtId="172" fontId="14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1" fontId="14" fillId="20" borderId="10" xfId="0" applyNumberFormat="1" applyFont="1" applyFill="1" applyBorder="1" applyAlignment="1">
      <alignment horizontal="center" vertical="center"/>
    </xf>
    <xf numFmtId="2" fontId="25" fillId="18" borderId="10" xfId="0" applyNumberFormat="1" applyFont="1" applyFill="1" applyBorder="1" applyAlignment="1">
      <alignment horizontal="center" vertical="center" wrapText="1"/>
    </xf>
    <xf numFmtId="2" fontId="38" fillId="18" borderId="10" xfId="0" applyNumberFormat="1" applyFont="1" applyFill="1" applyBorder="1" applyAlignment="1">
      <alignment vertical="center"/>
    </xf>
    <xf numFmtId="2" fontId="41" fillId="18" borderId="10" xfId="0" applyNumberFormat="1" applyFont="1" applyFill="1" applyBorder="1" applyAlignment="1">
      <alignment horizontal="center" vertical="center"/>
    </xf>
    <xf numFmtId="2" fontId="28" fillId="18" borderId="10" xfId="0" applyNumberFormat="1" applyFont="1" applyFill="1" applyBorder="1" applyAlignment="1">
      <alignment vertical="center"/>
    </xf>
    <xf numFmtId="2" fontId="14" fillId="18" borderId="10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0" fontId="43" fillId="18" borderId="10" xfId="0" applyFont="1" applyFill="1" applyBorder="1" applyAlignment="1">
      <alignment horizontal="center" vertical="center"/>
    </xf>
    <xf numFmtId="0" fontId="33" fillId="18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0" fontId="0" fillId="18" borderId="10" xfId="0" applyNumberFormat="1" applyFont="1" applyFill="1" applyBorder="1" applyAlignment="1">
      <alignment horizontal="center" vertical="center"/>
    </xf>
    <xf numFmtId="172" fontId="34" fillId="18" borderId="10" xfId="0" applyNumberFormat="1" applyFont="1" applyFill="1" applyBorder="1" applyAlignment="1">
      <alignment vertical="center"/>
    </xf>
    <xf numFmtId="1" fontId="34" fillId="18" borderId="10" xfId="0" applyNumberFormat="1" applyFont="1" applyFill="1" applyBorder="1" applyAlignment="1">
      <alignment vertical="center"/>
    </xf>
    <xf numFmtId="2" fontId="34" fillId="18" borderId="10" xfId="0" applyNumberFormat="1" applyFont="1" applyFill="1" applyBorder="1" applyAlignment="1">
      <alignment vertical="center"/>
    </xf>
    <xf numFmtId="0" fontId="14" fillId="20" borderId="10" xfId="0" applyFont="1" applyFill="1" applyBorder="1" applyAlignment="1">
      <alignment horizontal="right" vertical="center" wrapText="1"/>
    </xf>
    <xf numFmtId="2" fontId="14" fillId="18" borderId="10" xfId="0" applyNumberFormat="1" applyFont="1" applyFill="1" applyBorder="1" applyAlignment="1">
      <alignment vertical="center"/>
    </xf>
    <xf numFmtId="2" fontId="23" fillId="18" borderId="0" xfId="0" applyNumberFormat="1" applyFont="1" applyFill="1" applyBorder="1" applyAlignment="1">
      <alignment horizontal="center" vertical="center"/>
    </xf>
    <xf numFmtId="1" fontId="32" fillId="18" borderId="0" xfId="0" applyNumberFormat="1" applyFont="1" applyFill="1" applyBorder="1" applyAlignment="1">
      <alignment horizontal="center" vertical="center"/>
    </xf>
    <xf numFmtId="2" fontId="14" fillId="19" borderId="10" xfId="0" applyNumberFormat="1" applyFont="1" applyFill="1" applyBorder="1" applyAlignment="1">
      <alignment horizontal="right" vertical="center" wrapText="1"/>
    </xf>
    <xf numFmtId="172" fontId="42" fillId="18" borderId="10" xfId="0" applyNumberFormat="1" applyFont="1" applyFill="1" applyBorder="1" applyAlignment="1">
      <alignment horizontal="center" vertical="center"/>
    </xf>
    <xf numFmtId="172" fontId="48" fillId="18" borderId="10" xfId="0" applyNumberFormat="1" applyFont="1" applyFill="1" applyBorder="1" applyAlignment="1">
      <alignment horizontal="center" vertical="center"/>
    </xf>
    <xf numFmtId="1" fontId="48" fillId="18" borderId="10" xfId="0" applyNumberFormat="1" applyFont="1" applyFill="1" applyBorder="1" applyAlignment="1">
      <alignment horizontal="center" vertical="center"/>
    </xf>
    <xf numFmtId="2" fontId="48" fillId="18" borderId="10" xfId="0" applyNumberFormat="1" applyFont="1" applyFill="1" applyBorder="1" applyAlignment="1">
      <alignment horizontal="center" vertical="center"/>
    </xf>
    <xf numFmtId="172" fontId="25" fillId="18" borderId="10" xfId="0" applyNumberFormat="1" applyFont="1" applyFill="1" applyBorder="1" applyAlignment="1">
      <alignment horizontal="center" vertical="center"/>
    </xf>
    <xf numFmtId="172" fontId="28" fillId="18" borderId="10" xfId="0" applyNumberFormat="1" applyFont="1" applyFill="1" applyBorder="1" applyAlignment="1">
      <alignment vertical="center"/>
    </xf>
    <xf numFmtId="172" fontId="40" fillId="18" borderId="10" xfId="0" applyNumberFormat="1" applyFont="1" applyFill="1" applyBorder="1" applyAlignment="1">
      <alignment horizontal="center" vertical="center"/>
    </xf>
    <xf numFmtId="172" fontId="0" fillId="0" borderId="10" xfId="0" applyNumberFormat="1" applyFont="1" applyFill="1" applyBorder="1" applyAlignment="1">
      <alignment horizontal="center" vertical="center" wrapText="1"/>
    </xf>
    <xf numFmtId="172" fontId="14" fillId="18" borderId="10" xfId="0" applyNumberFormat="1" applyFont="1" applyFill="1" applyBorder="1" applyAlignment="1">
      <alignment vertical="center"/>
    </xf>
    <xf numFmtId="172" fontId="36" fillId="18" borderId="10" xfId="0" applyNumberFormat="1" applyFont="1" applyFill="1" applyBorder="1" applyAlignment="1">
      <alignment horizontal="center" vertical="center"/>
    </xf>
    <xf numFmtId="172" fontId="21" fillId="18" borderId="10" xfId="0" applyNumberFormat="1" applyFont="1" applyFill="1" applyBorder="1" applyAlignment="1">
      <alignment horizontal="center" vertical="center"/>
    </xf>
    <xf numFmtId="172" fontId="0" fillId="0" borderId="10" xfId="0" applyNumberFormat="1" applyFont="1" applyFill="1" applyBorder="1" applyAlignment="1">
      <alignment vertical="center"/>
    </xf>
    <xf numFmtId="172" fontId="37" fillId="18" borderId="10" xfId="0" applyNumberFormat="1" applyFont="1" applyFill="1" applyBorder="1" applyAlignment="1">
      <alignment horizontal="center" vertical="center"/>
    </xf>
    <xf numFmtId="172" fontId="41" fillId="18" borderId="10" xfId="0" applyNumberFormat="1" applyFont="1" applyFill="1" applyBorder="1" applyAlignment="1">
      <alignment horizontal="center" vertical="center"/>
    </xf>
    <xf numFmtId="172" fontId="34" fillId="18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/>
    </xf>
    <xf numFmtId="1" fontId="37" fillId="18" borderId="10" xfId="0" applyNumberFormat="1" applyFont="1" applyFill="1" applyBorder="1" applyAlignment="1">
      <alignment horizontal="center" vertical="center"/>
    </xf>
    <xf numFmtId="1" fontId="28" fillId="18" borderId="10" xfId="0" applyNumberFormat="1" applyFont="1" applyFill="1" applyBorder="1" applyAlignment="1">
      <alignment horizontal="center" vertical="center"/>
    </xf>
    <xf numFmtId="1" fontId="0" fillId="18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0" fillId="20" borderId="10" xfId="0" applyFont="1" applyFill="1" applyBorder="1" applyAlignment="1">
      <alignment horizontal="right" vertical="center" wrapText="1"/>
    </xf>
    <xf numFmtId="0" fontId="23" fillId="0" borderId="1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1" fontId="0" fillId="2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0" fillId="18" borderId="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0" fillId="18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 vertical="center"/>
    </xf>
    <xf numFmtId="0" fontId="24" fillId="18" borderId="10" xfId="0" applyFont="1" applyFill="1" applyBorder="1" applyAlignment="1">
      <alignment horizontal="center" vertical="center"/>
    </xf>
    <xf numFmtId="0" fontId="28" fillId="18" borderId="10" xfId="0" applyFont="1" applyFill="1" applyBorder="1" applyAlignment="1">
      <alignment horizontal="center" vertical="center"/>
    </xf>
    <xf numFmtId="0" fontId="22" fillId="18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 wrapText="1"/>
    </xf>
    <xf numFmtId="0" fontId="14" fillId="18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right" vertical="center" wrapText="1"/>
    </xf>
    <xf numFmtId="0" fontId="14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30" fillId="18" borderId="10" xfId="0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vertical="center" wrapText="1"/>
    </xf>
    <xf numFmtId="0" fontId="14" fillId="18" borderId="10" xfId="0" applyNumberFormat="1" applyFont="1" applyFill="1" applyBorder="1" applyAlignment="1">
      <alignment horizontal="right" vertical="center" wrapText="1"/>
    </xf>
    <xf numFmtId="1" fontId="14" fillId="0" borderId="10" xfId="0" applyNumberFormat="1" applyFont="1" applyFill="1" applyBorder="1" applyAlignment="1">
      <alignment horizontal="right" vertical="center" wrapText="1"/>
    </xf>
    <xf numFmtId="0" fontId="44" fillId="18" borderId="10" xfId="0" applyFont="1" applyFill="1" applyBorder="1" applyAlignment="1">
      <alignment horizontal="right" vertical="center" wrapText="1"/>
    </xf>
    <xf numFmtId="1" fontId="14" fillId="18" borderId="10" xfId="0" applyNumberFormat="1" applyFont="1" applyFill="1" applyBorder="1" applyAlignment="1">
      <alignment horizontal="right" vertical="center" wrapText="1"/>
    </xf>
    <xf numFmtId="0" fontId="28" fillId="18" borderId="10" xfId="0" applyFont="1" applyFill="1" applyBorder="1" applyAlignment="1">
      <alignment horizontal="right" vertical="center" wrapText="1"/>
    </xf>
    <xf numFmtId="0" fontId="30" fillId="0" borderId="10" xfId="0" applyFont="1" applyFill="1" applyBorder="1" applyAlignment="1">
      <alignment horizontal="right" vertical="center" wrapText="1"/>
    </xf>
    <xf numFmtId="0" fontId="46" fillId="0" borderId="10" xfId="0" applyFont="1" applyFill="1" applyBorder="1" applyAlignment="1">
      <alignment horizontal="right" vertical="center" wrapText="1"/>
    </xf>
    <xf numFmtId="0" fontId="47" fillId="0" borderId="10" xfId="0" applyFont="1" applyFill="1" applyBorder="1" applyAlignment="1">
      <alignment horizontal="right" vertical="center" wrapText="1"/>
    </xf>
    <xf numFmtId="0" fontId="28" fillId="0" borderId="10" xfId="0" applyFont="1" applyBorder="1" applyAlignment="1">
      <alignment horizontal="right" vertical="center" wrapText="1"/>
    </xf>
    <xf numFmtId="0" fontId="0" fillId="0" borderId="10" xfId="0" applyNumberFormat="1" applyFont="1" applyFill="1" applyBorder="1" applyAlignment="1">
      <alignment horizontal="right" vertical="center" wrapText="1"/>
    </xf>
    <xf numFmtId="0" fontId="14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0" fontId="23" fillId="18" borderId="0" xfId="0" applyFont="1" applyFill="1" applyBorder="1" applyAlignment="1">
      <alignment horizontal="center" vertical="center"/>
    </xf>
    <xf numFmtId="2" fontId="14" fillId="18" borderId="10" xfId="0" applyNumberFormat="1" applyFont="1" applyFill="1" applyBorder="1" applyAlignment="1">
      <alignment horizontal="right" vertical="center" wrapText="1"/>
    </xf>
    <xf numFmtId="172" fontId="14" fillId="20" borderId="10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1" fontId="22" fillId="0" borderId="0" xfId="0" applyNumberFormat="1" applyFont="1" applyFill="1" applyBorder="1" applyAlignment="1">
      <alignment vertical="center"/>
    </xf>
    <xf numFmtId="1" fontId="22" fillId="18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2" fillId="18" borderId="0" xfId="0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horizontal="center" vertical="center" wrapText="1"/>
    </xf>
    <xf numFmtId="1" fontId="22" fillId="18" borderId="0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6" fillId="18" borderId="0" xfId="0" applyFont="1" applyFill="1" applyBorder="1" applyAlignment="1">
      <alignment horizontal="center" vertical="center" wrapText="1"/>
    </xf>
    <xf numFmtId="1" fontId="49" fillId="18" borderId="0" xfId="0" applyNumberFormat="1" applyFont="1" applyFill="1" applyBorder="1" applyAlignment="1">
      <alignment vertical="center" wrapText="1"/>
    </xf>
    <xf numFmtId="0" fontId="0" fillId="21" borderId="0" xfId="0" applyFont="1" applyFill="1" applyAlignment="1">
      <alignment vertical="center"/>
    </xf>
    <xf numFmtId="172" fontId="28" fillId="18" borderId="10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1" fontId="28" fillId="0" borderId="0" xfId="0" applyNumberFormat="1" applyFont="1" applyFill="1" applyBorder="1" applyAlignment="1">
      <alignment horizontal="center" vertical="center"/>
    </xf>
    <xf numFmtId="0" fontId="0" fillId="22" borderId="0" xfId="0" applyFont="1" applyFill="1" applyAlignment="1">
      <alignment vertical="center"/>
    </xf>
    <xf numFmtId="1" fontId="14" fillId="0" borderId="0" xfId="0" applyNumberFormat="1" applyFont="1" applyBorder="1" applyAlignment="1">
      <alignment horizontal="center" vertical="center"/>
    </xf>
    <xf numFmtId="172" fontId="45" fillId="18" borderId="10" xfId="0" applyNumberFormat="1" applyFont="1" applyFill="1" applyBorder="1" applyAlignment="1">
      <alignment horizontal="center" vertical="center"/>
    </xf>
    <xf numFmtId="172" fontId="14" fillId="18" borderId="10" xfId="0" applyNumberFormat="1" applyFont="1" applyFill="1" applyBorder="1" applyAlignment="1">
      <alignment horizontal="left" vertical="center" wrapText="1"/>
    </xf>
    <xf numFmtId="2" fontId="14" fillId="18" borderId="10" xfId="0" applyNumberFormat="1" applyFont="1" applyFill="1" applyBorder="1" applyAlignment="1">
      <alignment horizontal="right" vertical="center"/>
    </xf>
    <xf numFmtId="0" fontId="23" fillId="18" borderId="10" xfId="0" applyFont="1" applyFill="1" applyBorder="1" applyAlignment="1">
      <alignment horizontal="center" vertical="center"/>
    </xf>
    <xf numFmtId="49" fontId="32" fillId="18" borderId="10" xfId="0" applyNumberFormat="1" applyFont="1" applyFill="1" applyBorder="1" applyAlignment="1">
      <alignment horizontal="center" vertical="center"/>
    </xf>
    <xf numFmtId="0" fontId="23" fillId="18" borderId="10" xfId="0" applyFont="1" applyFill="1" applyBorder="1" applyAlignment="1">
      <alignment horizontal="left" vertical="center"/>
    </xf>
    <xf numFmtId="0" fontId="0" fillId="18" borderId="10" xfId="0" applyFont="1" applyFill="1" applyBorder="1" applyAlignment="1">
      <alignment vertical="center"/>
    </xf>
    <xf numFmtId="0" fontId="23" fillId="18" borderId="10" xfId="0" applyFont="1" applyFill="1" applyBorder="1" applyAlignment="1">
      <alignment vertical="center" wrapText="1"/>
    </xf>
    <xf numFmtId="0" fontId="23" fillId="18" borderId="10" xfId="0" applyFont="1" applyFill="1" applyBorder="1" applyAlignment="1">
      <alignment horizontal="left" vertical="center" wrapText="1"/>
    </xf>
    <xf numFmtId="0" fontId="25" fillId="18" borderId="10" xfId="0" applyFont="1" applyFill="1" applyBorder="1" applyAlignment="1">
      <alignment horizontal="center" vertical="center"/>
    </xf>
    <xf numFmtId="0" fontId="28" fillId="18" borderId="10" xfId="0" applyFont="1" applyFill="1" applyBorder="1" applyAlignment="1">
      <alignment horizontal="left" vertical="center"/>
    </xf>
    <xf numFmtId="0" fontId="28" fillId="18" borderId="10" xfId="0" applyFont="1" applyFill="1" applyBorder="1" applyAlignment="1">
      <alignment vertical="center"/>
    </xf>
    <xf numFmtId="0" fontId="14" fillId="18" borderId="10" xfId="0" applyFont="1" applyFill="1" applyBorder="1" applyAlignment="1">
      <alignment vertical="center"/>
    </xf>
    <xf numFmtId="0" fontId="28" fillId="18" borderId="10" xfId="0" applyFont="1" applyFill="1" applyBorder="1" applyAlignment="1">
      <alignment horizontal="left" vertical="center" wrapText="1"/>
    </xf>
    <xf numFmtId="0" fontId="23" fillId="18" borderId="10" xfId="0" applyFont="1" applyFill="1" applyBorder="1" applyAlignment="1">
      <alignment horizontal="center" vertical="center" wrapText="1"/>
    </xf>
    <xf numFmtId="0" fontId="25" fillId="18" borderId="10" xfId="0" applyFont="1" applyFill="1" applyBorder="1" applyAlignment="1">
      <alignment horizontal="center" vertical="center"/>
    </xf>
    <xf numFmtId="1" fontId="28" fillId="18" borderId="10" xfId="0" applyNumberFormat="1" applyFont="1" applyFill="1" applyBorder="1" applyAlignment="1">
      <alignment vertical="center"/>
    </xf>
    <xf numFmtId="0" fontId="23" fillId="18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172" fontId="28" fillId="0" borderId="10" xfId="0" applyNumberFormat="1" applyFont="1" applyFill="1" applyBorder="1" applyAlignment="1">
      <alignment horizontal="center" vertical="center"/>
    </xf>
    <xf numFmtId="172" fontId="36" fillId="0" borderId="10" xfId="0" applyNumberFormat="1" applyFont="1" applyFill="1" applyBorder="1" applyAlignment="1">
      <alignment horizontal="center" vertical="center"/>
    </xf>
    <xf numFmtId="172" fontId="21" fillId="0" borderId="10" xfId="0" applyNumberFormat="1" applyFont="1" applyFill="1" applyBorder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/>
    </xf>
    <xf numFmtId="172" fontId="23" fillId="18" borderId="10" xfId="0" applyNumberFormat="1" applyFont="1" applyFill="1" applyBorder="1" applyAlignment="1">
      <alignment horizontal="center" vertical="center" wrapText="1"/>
    </xf>
    <xf numFmtId="0" fontId="0" fillId="18" borderId="10" xfId="0" applyFont="1" applyFill="1" applyBorder="1" applyAlignment="1">
      <alignment horizontal="right" vertical="center"/>
    </xf>
    <xf numFmtId="1" fontId="0" fillId="18" borderId="10" xfId="53" applyNumberFormat="1" applyFont="1" applyFill="1" applyBorder="1" applyAlignment="1">
      <alignment horizontal="center" vertical="center"/>
      <protection/>
    </xf>
    <xf numFmtId="1" fontId="32" fillId="23" borderId="10" xfId="0" applyNumberFormat="1" applyFont="1" applyFill="1" applyBorder="1" applyAlignment="1">
      <alignment horizontal="center" vertical="center"/>
    </xf>
    <xf numFmtId="2" fontId="35" fillId="23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/>
    </xf>
    <xf numFmtId="0" fontId="23" fillId="18" borderId="10" xfId="0" applyFont="1" applyFill="1" applyBorder="1" applyAlignment="1">
      <alignment horizontal="center" vertical="center"/>
    </xf>
    <xf numFmtId="0" fontId="23" fillId="18" borderId="10" xfId="0" applyFont="1" applyFill="1" applyBorder="1" applyAlignment="1">
      <alignment vertical="center" wrapText="1"/>
    </xf>
    <xf numFmtId="0" fontId="23" fillId="18" borderId="10" xfId="0" applyFont="1" applyFill="1" applyBorder="1" applyAlignment="1">
      <alignment horizontal="center" vertical="center" wrapText="1"/>
    </xf>
    <xf numFmtId="0" fontId="23" fillId="18" borderId="10" xfId="0" applyFont="1" applyFill="1" applyBorder="1" applyAlignment="1">
      <alignment horizontal="center" vertical="center"/>
    </xf>
    <xf numFmtId="0" fontId="23" fillId="18" borderId="10" xfId="0" applyFont="1" applyFill="1" applyBorder="1" applyAlignment="1">
      <alignment horizontal="left" vertical="center" wrapText="1"/>
    </xf>
    <xf numFmtId="0" fontId="23" fillId="18" borderId="10" xfId="0" applyFont="1" applyFill="1" applyBorder="1" applyAlignment="1">
      <alignment vertical="center" wrapText="1"/>
    </xf>
    <xf numFmtId="0" fontId="23" fillId="18" borderId="10" xfId="0" applyFont="1" applyFill="1" applyBorder="1" applyAlignment="1">
      <alignment horizontal="center" vertical="center"/>
    </xf>
    <xf numFmtId="0" fontId="23" fillId="18" borderId="10" xfId="0" applyFont="1" applyFill="1" applyBorder="1" applyAlignment="1">
      <alignment horizontal="center" vertical="center"/>
    </xf>
    <xf numFmtId="172" fontId="14" fillId="18" borderId="10" xfId="0" applyNumberFormat="1" applyFont="1" applyFill="1" applyBorder="1" applyAlignment="1" applyProtection="1">
      <alignment horizontal="center" vertical="center"/>
      <protection/>
    </xf>
    <xf numFmtId="0" fontId="24" fillId="18" borderId="10" xfId="0" applyFont="1" applyFill="1" applyBorder="1" applyAlignment="1">
      <alignment horizontal="center" vertical="center"/>
    </xf>
    <xf numFmtId="0" fontId="23" fillId="18" borderId="10" xfId="0" applyFont="1" applyFill="1" applyBorder="1" applyAlignment="1">
      <alignment horizontal="center" vertical="center"/>
    </xf>
    <xf numFmtId="0" fontId="14" fillId="20" borderId="10" xfId="0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/>
    </xf>
    <xf numFmtId="1" fontId="14" fillId="18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0" fontId="14" fillId="18" borderId="10" xfId="0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vertical="center"/>
    </xf>
    <xf numFmtId="0" fontId="31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/>
    </xf>
    <xf numFmtId="0" fontId="23" fillId="18" borderId="10" xfId="0" applyFont="1" applyFill="1" applyBorder="1" applyAlignment="1">
      <alignment horizontal="left" vertical="center" wrapText="1"/>
    </xf>
    <xf numFmtId="0" fontId="25" fillId="18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28" fillId="18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23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23" fillId="18" borderId="10" xfId="0" applyFont="1" applyFill="1" applyBorder="1" applyAlignment="1">
      <alignment horizontal="left" vertical="center"/>
    </xf>
    <xf numFmtId="0" fontId="23" fillId="18" borderId="1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8" fillId="18" borderId="10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0" fillId="18" borderId="10" xfId="0" applyFont="1" applyFill="1" applyBorder="1" applyAlignment="1">
      <alignment vertical="center"/>
    </xf>
    <xf numFmtId="0" fontId="24" fillId="18" borderId="10" xfId="0" applyFont="1" applyFill="1" applyBorder="1" applyAlignment="1">
      <alignment horizontal="center" vertical="center"/>
    </xf>
    <xf numFmtId="0" fontId="28" fillId="18" borderId="11" xfId="0" applyFont="1" applyFill="1" applyBorder="1" applyAlignment="1">
      <alignment horizontal="center" vertical="center" wrapText="1"/>
    </xf>
    <xf numFmtId="0" fontId="28" fillId="18" borderId="12" xfId="0" applyFont="1" applyFill="1" applyBorder="1" applyAlignment="1">
      <alignment horizontal="center" vertical="center" wrapText="1"/>
    </xf>
    <xf numFmtId="0" fontId="28" fillId="18" borderId="13" xfId="0" applyFont="1" applyFill="1" applyBorder="1" applyAlignment="1">
      <alignment horizontal="center" vertical="center" wrapText="1"/>
    </xf>
    <xf numFmtId="0" fontId="28" fillId="18" borderId="10" xfId="0" applyFont="1" applyFill="1" applyBorder="1" applyAlignment="1">
      <alignment vertical="center"/>
    </xf>
    <xf numFmtId="0" fontId="23" fillId="0" borderId="10" xfId="0" applyFont="1" applyBorder="1" applyAlignment="1">
      <alignment horizontal="left" vertical="center"/>
    </xf>
    <xf numFmtId="0" fontId="28" fillId="0" borderId="10" xfId="0" applyFont="1" applyFill="1" applyBorder="1" applyAlignment="1">
      <alignment horizontal="left" vertical="center" wrapText="1"/>
    </xf>
    <xf numFmtId="0" fontId="0" fillId="18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/>
    </xf>
    <xf numFmtId="0" fontId="23" fillId="0" borderId="12" xfId="0" applyFont="1" applyFill="1" applyBorder="1" applyAlignment="1">
      <alignment horizontal="left" vertical="center"/>
    </xf>
    <xf numFmtId="0" fontId="23" fillId="0" borderId="13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vertical="center" wrapText="1"/>
    </xf>
    <xf numFmtId="0" fontId="23" fillId="18" borderId="10" xfId="0" applyFont="1" applyFill="1" applyBorder="1" applyAlignment="1">
      <alignment horizontal="center" vertical="center"/>
    </xf>
    <xf numFmtId="0" fontId="31" fillId="18" borderId="10" xfId="0" applyFont="1" applyFill="1" applyBorder="1" applyAlignment="1">
      <alignment horizontal="center" vertical="center" wrapText="1"/>
    </xf>
    <xf numFmtId="0" fontId="50" fillId="18" borderId="10" xfId="0" applyFont="1" applyFill="1" applyBorder="1" applyAlignment="1">
      <alignment horizontal="center" vertical="center" wrapText="1"/>
    </xf>
    <xf numFmtId="0" fontId="23" fillId="18" borderId="0" xfId="0" applyFont="1" applyFill="1" applyBorder="1" applyAlignment="1">
      <alignment horizontal="left" vertical="center"/>
    </xf>
    <xf numFmtId="0" fontId="34" fillId="0" borderId="10" xfId="0" applyFont="1" applyFill="1" applyBorder="1" applyAlignment="1">
      <alignment horizontal="right" vertical="center" wrapText="1"/>
    </xf>
    <xf numFmtId="0" fontId="23" fillId="18" borderId="11" xfId="0" applyFont="1" applyFill="1" applyBorder="1" applyAlignment="1">
      <alignment horizontal="left" vertical="center"/>
    </xf>
    <xf numFmtId="0" fontId="23" fillId="18" borderId="12" xfId="0" applyFont="1" applyFill="1" applyBorder="1" applyAlignment="1">
      <alignment horizontal="left" vertical="center"/>
    </xf>
    <xf numFmtId="0" fontId="23" fillId="18" borderId="13" xfId="0" applyFont="1" applyFill="1" applyBorder="1" applyAlignment="1">
      <alignment horizontal="left" vertical="center"/>
    </xf>
    <xf numFmtId="0" fontId="23" fillId="18" borderId="10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18" borderId="11" xfId="0" applyFont="1" applyFill="1" applyBorder="1" applyAlignment="1">
      <alignment horizontal="left" vertical="center"/>
    </xf>
    <xf numFmtId="0" fontId="23" fillId="18" borderId="12" xfId="0" applyFont="1" applyFill="1" applyBorder="1" applyAlignment="1">
      <alignment horizontal="left" vertical="center"/>
    </xf>
    <xf numFmtId="0" fontId="23" fillId="18" borderId="13" xfId="0" applyFont="1" applyFill="1" applyBorder="1" applyAlignment="1">
      <alignment horizontal="left" vertical="center"/>
    </xf>
    <xf numFmtId="0" fontId="28" fillId="23" borderId="14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0" fontId="14" fillId="18" borderId="10" xfId="0" applyFont="1" applyFill="1" applyBorder="1" applyAlignment="1">
      <alignment vertical="center"/>
    </xf>
    <xf numFmtId="0" fontId="23" fillId="18" borderId="10" xfId="0" applyFont="1" applyFill="1" applyBorder="1" applyAlignment="1">
      <alignment vertical="center" wrapText="1"/>
    </xf>
    <xf numFmtId="0" fontId="23" fillId="18" borderId="11" xfId="0" applyFont="1" applyFill="1" applyBorder="1" applyAlignment="1">
      <alignment horizontal="left" vertical="center" wrapText="1"/>
    </xf>
    <xf numFmtId="0" fontId="23" fillId="18" borderId="12" xfId="0" applyFont="1" applyFill="1" applyBorder="1" applyAlignment="1">
      <alignment horizontal="left" vertical="center" wrapText="1"/>
    </xf>
    <xf numFmtId="0" fontId="23" fillId="18" borderId="13" xfId="0" applyFont="1" applyFill="1" applyBorder="1" applyAlignment="1">
      <alignment horizontal="left" vertical="center" wrapText="1"/>
    </xf>
    <xf numFmtId="0" fontId="22" fillId="23" borderId="10" xfId="0" applyFont="1" applyFill="1" applyBorder="1" applyAlignment="1">
      <alignment horizontal="left" vertical="center" wrapText="1"/>
    </xf>
    <xf numFmtId="0" fontId="22" fillId="18" borderId="10" xfId="0" applyFont="1" applyFill="1" applyBorder="1" applyAlignment="1">
      <alignment horizontal="left" vertical="center"/>
    </xf>
    <xf numFmtId="0" fontId="35" fillId="18" borderId="10" xfId="0" applyFont="1" applyFill="1" applyBorder="1" applyAlignment="1">
      <alignment horizontal="left" vertical="center"/>
    </xf>
    <xf numFmtId="0" fontId="23" fillId="18" borderId="11" xfId="0" applyFont="1" applyFill="1" applyBorder="1" applyAlignment="1">
      <alignment horizontal="center" vertical="center" wrapText="1"/>
    </xf>
    <xf numFmtId="0" fontId="23" fillId="18" borderId="12" xfId="0" applyFont="1" applyFill="1" applyBorder="1" applyAlignment="1">
      <alignment horizontal="center" vertical="center" wrapText="1"/>
    </xf>
    <xf numFmtId="0" fontId="23" fillId="18" borderId="13" xfId="0" applyFont="1" applyFill="1" applyBorder="1" applyAlignment="1">
      <alignment horizontal="center" vertical="center" wrapText="1"/>
    </xf>
    <xf numFmtId="0" fontId="14" fillId="18" borderId="10" xfId="0" applyFont="1" applyFill="1" applyBorder="1" applyAlignment="1">
      <alignment horizontal="left" vertical="center"/>
    </xf>
    <xf numFmtId="0" fontId="51" fillId="18" borderId="10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213"/>
  <sheetViews>
    <sheetView tabSelected="1" view="pageBreakPreview" zoomScaleSheetLayoutView="100" zoomScalePageLayoutView="0" workbookViewId="0" topLeftCell="A1">
      <selection activeCell="W5" sqref="W5"/>
    </sheetView>
  </sheetViews>
  <sheetFormatPr defaultColWidth="9.00390625" defaultRowHeight="12.75" outlineLevelCol="1"/>
  <cols>
    <col min="1" max="1" width="30.75390625" style="189" customWidth="1"/>
    <col min="2" max="2" width="7.25390625" style="47" customWidth="1"/>
    <col min="3" max="3" width="6.625" style="72" customWidth="1"/>
    <col min="4" max="4" width="9.625" style="47" customWidth="1"/>
    <col min="5" max="5" width="9.00390625" style="72" customWidth="1"/>
    <col min="6" max="6" width="8.625" style="72" customWidth="1"/>
    <col min="7" max="7" width="9.125" style="72" customWidth="1"/>
    <col min="8" max="8" width="9.875" style="154" customWidth="1"/>
    <col min="9" max="9" width="10.625" style="73" customWidth="1" outlineLevel="1"/>
    <col min="10" max="10" width="5.00390625" style="83" customWidth="1"/>
    <col min="11" max="18" width="9.125" style="83" hidden="1" customWidth="1"/>
    <col min="19" max="16384" width="9.125" style="83" customWidth="1"/>
  </cols>
  <sheetData>
    <row r="1" spans="1:9" ht="65.25" customHeight="1">
      <c r="A1" s="296" t="s">
        <v>403</v>
      </c>
      <c r="B1" s="296"/>
      <c r="C1" s="296"/>
      <c r="D1" s="296"/>
      <c r="E1" s="296"/>
      <c r="F1" s="296"/>
      <c r="G1" s="296"/>
      <c r="H1" s="296"/>
      <c r="I1" s="296"/>
    </row>
    <row r="2" spans="1:9" ht="27" customHeight="1">
      <c r="A2" s="296" t="s">
        <v>391</v>
      </c>
      <c r="B2" s="296"/>
      <c r="C2" s="296"/>
      <c r="D2" s="296"/>
      <c r="E2" s="296"/>
      <c r="F2" s="296"/>
      <c r="G2" s="296"/>
      <c r="H2" s="296"/>
      <c r="I2" s="296"/>
    </row>
    <row r="3" spans="1:10" ht="47.25" customHeight="1">
      <c r="A3" s="297" t="s">
        <v>392</v>
      </c>
      <c r="B3" s="297"/>
      <c r="C3" s="297"/>
      <c r="D3" s="297"/>
      <c r="E3" s="297"/>
      <c r="F3" s="297"/>
      <c r="G3" s="297"/>
      <c r="H3" s="297"/>
      <c r="I3" s="297"/>
      <c r="J3" s="193"/>
    </row>
    <row r="4" spans="1:10" ht="57.75" customHeight="1">
      <c r="A4" s="325" t="s">
        <v>418</v>
      </c>
      <c r="B4" s="325"/>
      <c r="C4" s="325"/>
      <c r="D4" s="325"/>
      <c r="E4" s="325"/>
      <c r="F4" s="325"/>
      <c r="G4" s="325"/>
      <c r="H4" s="325"/>
      <c r="I4" s="325"/>
      <c r="J4" s="193"/>
    </row>
    <row r="5" spans="1:10" ht="27" customHeight="1">
      <c r="A5" s="259" t="s">
        <v>0</v>
      </c>
      <c r="B5" s="259"/>
      <c r="C5" s="259"/>
      <c r="D5" s="259"/>
      <c r="E5" s="259"/>
      <c r="F5" s="259"/>
      <c r="G5" s="259"/>
      <c r="H5" s="259"/>
      <c r="I5" s="259"/>
      <c r="J5" s="1"/>
    </row>
    <row r="6" spans="1:10" ht="27" customHeight="1">
      <c r="A6" s="274" t="s">
        <v>1</v>
      </c>
      <c r="B6" s="262" t="s">
        <v>2</v>
      </c>
      <c r="C6" s="262" t="s">
        <v>3</v>
      </c>
      <c r="D6" s="262" t="s">
        <v>4</v>
      </c>
      <c r="E6" s="262"/>
      <c r="F6" s="262"/>
      <c r="G6" s="262"/>
      <c r="H6" s="262"/>
      <c r="I6" s="116" t="s">
        <v>155</v>
      </c>
      <c r="J6" s="1"/>
    </row>
    <row r="7" spans="1:10" ht="27" customHeight="1">
      <c r="A7" s="274"/>
      <c r="B7" s="262"/>
      <c r="C7" s="262"/>
      <c r="D7" s="220" t="s">
        <v>5</v>
      </c>
      <c r="E7" s="140" t="s">
        <v>6</v>
      </c>
      <c r="F7" s="140" t="s">
        <v>7</v>
      </c>
      <c r="G7" s="140" t="s">
        <v>8</v>
      </c>
      <c r="H7" s="19" t="s">
        <v>9</v>
      </c>
      <c r="I7" s="116" t="s">
        <v>137</v>
      </c>
      <c r="J7" s="1"/>
    </row>
    <row r="8" spans="1:10" ht="27" customHeight="1">
      <c r="A8" s="263" t="s">
        <v>10</v>
      </c>
      <c r="B8" s="263"/>
      <c r="C8" s="263"/>
      <c r="D8" s="215" t="s">
        <v>402</v>
      </c>
      <c r="E8" s="13">
        <f>E9+E15+E17</f>
        <v>5.300000000000001</v>
      </c>
      <c r="F8" s="13">
        <f>F9+F15+F17</f>
        <v>9.6</v>
      </c>
      <c r="G8" s="13">
        <f>G9+G15+G17</f>
        <v>64.7</v>
      </c>
      <c r="H8" s="46">
        <f>H9+H15+H17</f>
        <v>366.4</v>
      </c>
      <c r="I8" s="13">
        <f>I9+I15+I17</f>
        <v>0</v>
      </c>
      <c r="J8" s="1"/>
    </row>
    <row r="9" spans="1:10" ht="27" customHeight="1">
      <c r="A9" s="267" t="s">
        <v>372</v>
      </c>
      <c r="B9" s="267"/>
      <c r="C9" s="267"/>
      <c r="D9" s="23">
        <v>200</v>
      </c>
      <c r="E9" s="3">
        <v>1.1</v>
      </c>
      <c r="F9" s="3">
        <v>5.3</v>
      </c>
      <c r="G9" s="3">
        <v>19.5</v>
      </c>
      <c r="H9" s="2">
        <f>E9*4+F9*9+G9*4</f>
        <v>130.1</v>
      </c>
      <c r="I9" s="4">
        <v>0</v>
      </c>
      <c r="J9" s="1"/>
    </row>
    <row r="10" spans="1:10" ht="27" customHeight="1">
      <c r="A10" s="104" t="s">
        <v>50</v>
      </c>
      <c r="B10" s="38">
        <v>25</v>
      </c>
      <c r="C10" s="38">
        <v>25</v>
      </c>
      <c r="D10" s="22"/>
      <c r="E10" s="11"/>
      <c r="F10" s="11"/>
      <c r="G10" s="11"/>
      <c r="H10" s="20"/>
      <c r="I10" s="31"/>
      <c r="J10" s="1"/>
    </row>
    <row r="11" spans="1:10" ht="27" customHeight="1">
      <c r="A11" s="104" t="s">
        <v>60</v>
      </c>
      <c r="B11" s="38">
        <v>190</v>
      </c>
      <c r="C11" s="38">
        <v>190</v>
      </c>
      <c r="D11" s="22"/>
      <c r="E11" s="11"/>
      <c r="F11" s="11"/>
      <c r="G11" s="11"/>
      <c r="H11" s="20"/>
      <c r="I11" s="31"/>
      <c r="J11" s="1"/>
    </row>
    <row r="12" spans="1:10" ht="27" customHeight="1">
      <c r="A12" s="104" t="s">
        <v>25</v>
      </c>
      <c r="B12" s="22">
        <v>3</v>
      </c>
      <c r="C12" s="22">
        <v>3</v>
      </c>
      <c r="D12" s="22"/>
      <c r="E12" s="11"/>
      <c r="F12" s="11"/>
      <c r="G12" s="11"/>
      <c r="H12" s="20"/>
      <c r="I12" s="31"/>
      <c r="J12" s="1"/>
    </row>
    <row r="13" spans="1:10" ht="27" customHeight="1">
      <c r="A13" s="99" t="s">
        <v>61</v>
      </c>
      <c r="B13" s="22">
        <v>1</v>
      </c>
      <c r="C13" s="22">
        <v>1</v>
      </c>
      <c r="D13" s="22"/>
      <c r="E13" s="11"/>
      <c r="F13" s="11"/>
      <c r="G13" s="11"/>
      <c r="H13" s="20"/>
      <c r="I13" s="31"/>
      <c r="J13" s="1"/>
    </row>
    <row r="14" spans="1:10" ht="27" customHeight="1">
      <c r="A14" s="99" t="s">
        <v>31</v>
      </c>
      <c r="B14" s="22">
        <v>5</v>
      </c>
      <c r="C14" s="22">
        <v>5</v>
      </c>
      <c r="D14" s="22"/>
      <c r="E14" s="11"/>
      <c r="F14" s="11"/>
      <c r="G14" s="11"/>
      <c r="H14" s="20"/>
      <c r="I14" s="31"/>
      <c r="J14" s="1"/>
    </row>
    <row r="15" spans="1:10" ht="45.75" customHeight="1">
      <c r="A15" s="261" t="s">
        <v>387</v>
      </c>
      <c r="B15" s="261"/>
      <c r="C15" s="261"/>
      <c r="D15" s="56" t="s">
        <v>217</v>
      </c>
      <c r="E15" s="3">
        <v>3.7</v>
      </c>
      <c r="F15" s="3">
        <v>3.9</v>
      </c>
      <c r="G15" s="3">
        <v>26.5</v>
      </c>
      <c r="H15" s="24">
        <f>E15*4+F15*9+G15*4</f>
        <v>155.9</v>
      </c>
      <c r="I15" s="4">
        <v>0</v>
      </c>
      <c r="J15" s="1"/>
    </row>
    <row r="16" spans="1:10" ht="42" customHeight="1">
      <c r="A16" s="58" t="s">
        <v>316</v>
      </c>
      <c r="B16" s="22">
        <v>25</v>
      </c>
      <c r="C16" s="22">
        <v>25</v>
      </c>
      <c r="D16" s="22"/>
      <c r="E16" s="11"/>
      <c r="F16" s="11"/>
      <c r="G16" s="11"/>
      <c r="H16" s="20"/>
      <c r="I16" s="31"/>
      <c r="J16" s="1"/>
    </row>
    <row r="17" spans="1:10" s="47" customFormat="1" ht="27" customHeight="1">
      <c r="A17" s="273" t="s">
        <v>398</v>
      </c>
      <c r="B17" s="273"/>
      <c r="C17" s="273"/>
      <c r="D17" s="214">
        <v>180</v>
      </c>
      <c r="E17" s="3">
        <v>0.5</v>
      </c>
      <c r="F17" s="3">
        <v>0.4</v>
      </c>
      <c r="G17" s="3">
        <v>18.7</v>
      </c>
      <c r="H17" s="2">
        <f>G17*4+F17*9+E17*4</f>
        <v>80.39999999999999</v>
      </c>
      <c r="I17" s="4">
        <v>0</v>
      </c>
      <c r="J17" s="41"/>
    </row>
    <row r="18" spans="1:10" ht="27" customHeight="1">
      <c r="A18" s="58" t="s">
        <v>67</v>
      </c>
      <c r="B18" s="22">
        <v>2</v>
      </c>
      <c r="C18" s="22">
        <v>2</v>
      </c>
      <c r="D18" s="22"/>
      <c r="E18" s="11"/>
      <c r="F18" s="11"/>
      <c r="G18" s="11"/>
      <c r="H18" s="20"/>
      <c r="I18" s="27"/>
      <c r="J18" s="1"/>
    </row>
    <row r="19" spans="1:10" ht="27" customHeight="1">
      <c r="A19" s="58" t="s">
        <v>25</v>
      </c>
      <c r="B19" s="22">
        <v>18</v>
      </c>
      <c r="C19" s="22">
        <v>18</v>
      </c>
      <c r="D19" s="22"/>
      <c r="E19" s="11"/>
      <c r="F19" s="11"/>
      <c r="G19" s="11"/>
      <c r="H19" s="20"/>
      <c r="I19" s="11"/>
      <c r="J19" s="1"/>
    </row>
    <row r="20" spans="1:10" ht="27" customHeight="1">
      <c r="A20" s="266" t="s">
        <v>68</v>
      </c>
      <c r="B20" s="266"/>
      <c r="C20" s="266"/>
      <c r="D20" s="65"/>
      <c r="E20" s="13">
        <f>E21</f>
        <v>0.4</v>
      </c>
      <c r="F20" s="13">
        <f>F21</f>
        <v>0.1</v>
      </c>
      <c r="G20" s="13">
        <f>G21</f>
        <v>21</v>
      </c>
      <c r="H20" s="13">
        <f>H21</f>
        <v>86.5</v>
      </c>
      <c r="I20" s="13">
        <f>I21</f>
        <v>19.3</v>
      </c>
      <c r="J20" s="1"/>
    </row>
    <row r="21" spans="1:10" ht="27" customHeight="1">
      <c r="A21" s="257" t="s">
        <v>71</v>
      </c>
      <c r="B21" s="258"/>
      <c r="C21" s="258"/>
      <c r="D21" s="168">
        <v>150</v>
      </c>
      <c r="E21" s="3">
        <v>0.4</v>
      </c>
      <c r="F21" s="3">
        <v>0.1</v>
      </c>
      <c r="G21" s="3">
        <v>21</v>
      </c>
      <c r="H21" s="2">
        <f>E21*4+F21*9+G21*4</f>
        <v>86.5</v>
      </c>
      <c r="I21" s="4">
        <v>19.3</v>
      </c>
      <c r="J21" s="1"/>
    </row>
    <row r="22" spans="1:10" ht="27" customHeight="1">
      <c r="A22" s="174" t="s">
        <v>53</v>
      </c>
      <c r="B22" s="171">
        <v>15</v>
      </c>
      <c r="C22" s="171">
        <v>15</v>
      </c>
      <c r="D22" s="247"/>
      <c r="E22" s="36"/>
      <c r="F22" s="36"/>
      <c r="G22" s="36"/>
      <c r="H22" s="37"/>
      <c r="I22" s="27"/>
      <c r="J22" s="1"/>
    </row>
    <row r="23" spans="1:10" ht="27" customHeight="1">
      <c r="A23" s="104" t="s">
        <v>25</v>
      </c>
      <c r="B23" s="22">
        <v>5</v>
      </c>
      <c r="C23" s="22">
        <v>5</v>
      </c>
      <c r="D23" s="22"/>
      <c r="E23" s="11"/>
      <c r="F23" s="11"/>
      <c r="G23" s="11"/>
      <c r="H23" s="20"/>
      <c r="I23" s="4"/>
      <c r="J23" s="194"/>
    </row>
    <row r="24" spans="1:10" ht="27" customHeight="1">
      <c r="A24" s="263" t="s">
        <v>11</v>
      </c>
      <c r="B24" s="263"/>
      <c r="C24" s="263"/>
      <c r="D24" s="64">
        <f>D25+270+D54+D63</f>
        <v>710</v>
      </c>
      <c r="E24" s="13">
        <f>E25+E40+E54+E63+E66</f>
        <v>22.700000000000003</v>
      </c>
      <c r="F24" s="13">
        <f>F25+F40+F54+F63+F66</f>
        <v>22.1</v>
      </c>
      <c r="G24" s="13">
        <f>G25+G40+G54+G63+G66</f>
        <v>67.5</v>
      </c>
      <c r="H24" s="46">
        <f>H25+H40+H54+H63+H66</f>
        <v>562.0999999999999</v>
      </c>
      <c r="I24" s="13">
        <f>I25+I40+I54+I63+I66</f>
        <v>20.32</v>
      </c>
      <c r="J24" s="194"/>
    </row>
    <row r="25" spans="1:10" ht="31.5" customHeight="1">
      <c r="A25" s="267" t="s">
        <v>156</v>
      </c>
      <c r="B25" s="268"/>
      <c r="C25" s="268"/>
      <c r="D25" s="214">
        <v>60</v>
      </c>
      <c r="E25" s="3">
        <v>0.9</v>
      </c>
      <c r="F25" s="3">
        <v>3</v>
      </c>
      <c r="G25" s="3">
        <v>4.5</v>
      </c>
      <c r="H25" s="2">
        <f>E25*4+F25*9+G25*4</f>
        <v>48.6</v>
      </c>
      <c r="I25" s="4">
        <v>1.3</v>
      </c>
      <c r="J25" s="194"/>
    </row>
    <row r="26" spans="1:10" ht="27" customHeight="1">
      <c r="A26" s="5" t="s">
        <v>57</v>
      </c>
      <c r="B26" s="20">
        <f>C26*1.25</f>
        <v>78.75</v>
      </c>
      <c r="C26" s="20">
        <v>63</v>
      </c>
      <c r="D26" s="22"/>
      <c r="E26" s="11"/>
      <c r="F26" s="11"/>
      <c r="G26" s="11"/>
      <c r="H26" s="20"/>
      <c r="I26" s="27"/>
      <c r="J26" s="194"/>
    </row>
    <row r="27" spans="1:10" ht="27" customHeight="1">
      <c r="A27" s="104" t="s">
        <v>30</v>
      </c>
      <c r="B27" s="20">
        <f>C27*1.33</f>
        <v>83.79</v>
      </c>
      <c r="C27" s="20">
        <v>63</v>
      </c>
      <c r="D27" s="22"/>
      <c r="E27" s="11"/>
      <c r="F27" s="11"/>
      <c r="G27" s="11"/>
      <c r="H27" s="2"/>
      <c r="I27" s="34"/>
      <c r="J27" s="194"/>
    </row>
    <row r="28" spans="1:10" ht="27" customHeight="1">
      <c r="A28" s="104" t="s">
        <v>31</v>
      </c>
      <c r="B28" s="20">
        <v>3</v>
      </c>
      <c r="C28" s="20">
        <v>3</v>
      </c>
      <c r="D28" s="22"/>
      <c r="E28" s="11"/>
      <c r="F28" s="11"/>
      <c r="G28" s="11"/>
      <c r="H28" s="2"/>
      <c r="I28" s="34"/>
      <c r="J28" s="194"/>
    </row>
    <row r="29" spans="1:10" ht="27" customHeight="1">
      <c r="A29" s="265" t="s">
        <v>150</v>
      </c>
      <c r="B29" s="265"/>
      <c r="C29" s="265"/>
      <c r="D29" s="265"/>
      <c r="E29" s="265"/>
      <c r="F29" s="265"/>
      <c r="G29" s="265"/>
      <c r="H29" s="265"/>
      <c r="I29" s="265"/>
      <c r="J29" s="194"/>
    </row>
    <row r="30" spans="1:10" ht="27" customHeight="1">
      <c r="A30" s="267" t="s">
        <v>111</v>
      </c>
      <c r="B30" s="268"/>
      <c r="C30" s="268"/>
      <c r="D30" s="214">
        <v>60</v>
      </c>
      <c r="E30" s="3">
        <v>0.8</v>
      </c>
      <c r="F30" s="3">
        <v>0.13333333333333333</v>
      </c>
      <c r="G30" s="3">
        <v>5.866666666666666</v>
      </c>
      <c r="H30" s="2">
        <f>E30*4+F30*9+G30*4</f>
        <v>27.866666666666667</v>
      </c>
      <c r="I30" s="4">
        <v>1.6533333333333333</v>
      </c>
      <c r="J30" s="194"/>
    </row>
    <row r="31" spans="1:10" ht="27" customHeight="1">
      <c r="A31" s="58" t="s">
        <v>112</v>
      </c>
      <c r="B31" s="20">
        <f>C31*1.25</f>
        <v>78.75</v>
      </c>
      <c r="C31" s="20">
        <v>63</v>
      </c>
      <c r="D31" s="22"/>
      <c r="E31" s="11"/>
      <c r="F31" s="11"/>
      <c r="G31" s="11"/>
      <c r="H31" s="20"/>
      <c r="I31" s="11"/>
      <c r="J31" s="194"/>
    </row>
    <row r="32" spans="1:10" ht="27" customHeight="1">
      <c r="A32" s="104" t="s">
        <v>30</v>
      </c>
      <c r="B32" s="20">
        <f>C32*1.33</f>
        <v>83.79</v>
      </c>
      <c r="C32" s="20">
        <v>63</v>
      </c>
      <c r="D32" s="22"/>
      <c r="E32" s="11"/>
      <c r="F32" s="11"/>
      <c r="G32" s="11"/>
      <c r="H32" s="2"/>
      <c r="I32" s="34"/>
      <c r="J32" s="194"/>
    </row>
    <row r="33" spans="1:10" ht="27" customHeight="1">
      <c r="A33" s="104" t="s">
        <v>92</v>
      </c>
      <c r="B33" s="22">
        <f>C33*1.35</f>
        <v>2.7</v>
      </c>
      <c r="C33" s="22">
        <v>2</v>
      </c>
      <c r="D33" s="22"/>
      <c r="E33" s="11"/>
      <c r="F33" s="11"/>
      <c r="G33" s="11"/>
      <c r="H33" s="20"/>
      <c r="I33" s="34"/>
      <c r="J33" s="194"/>
    </row>
    <row r="34" spans="1:10" ht="27" customHeight="1">
      <c r="A34" s="265" t="s">
        <v>150</v>
      </c>
      <c r="B34" s="265"/>
      <c r="C34" s="265"/>
      <c r="D34" s="265"/>
      <c r="E34" s="265"/>
      <c r="F34" s="265"/>
      <c r="G34" s="265"/>
      <c r="H34" s="265"/>
      <c r="I34" s="265"/>
      <c r="J34" s="194"/>
    </row>
    <row r="35" spans="1:10" ht="27" customHeight="1">
      <c r="A35" s="261" t="s">
        <v>171</v>
      </c>
      <c r="B35" s="261"/>
      <c r="C35" s="261"/>
      <c r="D35" s="214">
        <v>60</v>
      </c>
      <c r="E35" s="3">
        <v>0.8</v>
      </c>
      <c r="F35" s="3">
        <v>3</v>
      </c>
      <c r="G35" s="3">
        <v>3.1</v>
      </c>
      <c r="H35" s="2">
        <f>E35*4+F35*9+G35*4</f>
        <v>42.6</v>
      </c>
      <c r="I35" s="4">
        <v>20</v>
      </c>
      <c r="J35" s="194"/>
    </row>
    <row r="36" spans="1:10" ht="27" customHeight="1">
      <c r="A36" s="35" t="s">
        <v>105</v>
      </c>
      <c r="B36" s="15">
        <f>C36*1.02</f>
        <v>61.2</v>
      </c>
      <c r="C36" s="171">
        <v>60</v>
      </c>
      <c r="D36" s="171"/>
      <c r="E36" s="11"/>
      <c r="F36" s="11"/>
      <c r="G36" s="11"/>
      <c r="H36" s="20"/>
      <c r="I36" s="11"/>
      <c r="J36" s="194"/>
    </row>
    <row r="37" spans="1:10" ht="27" customHeight="1">
      <c r="A37" s="5" t="s">
        <v>106</v>
      </c>
      <c r="B37" s="15">
        <f>C37*1.18</f>
        <v>70.8</v>
      </c>
      <c r="C37" s="171">
        <v>60</v>
      </c>
      <c r="D37" s="171"/>
      <c r="E37" s="6"/>
      <c r="F37" s="6"/>
      <c r="G37" s="6"/>
      <c r="H37" s="15"/>
      <c r="I37" s="14"/>
      <c r="J37" s="194"/>
    </row>
    <row r="38" spans="1:10" ht="27" customHeight="1">
      <c r="A38" s="5" t="s">
        <v>208</v>
      </c>
      <c r="B38" s="15">
        <v>3</v>
      </c>
      <c r="C38" s="171">
        <v>3</v>
      </c>
      <c r="D38" s="171"/>
      <c r="E38" s="6"/>
      <c r="F38" s="6"/>
      <c r="G38" s="6"/>
      <c r="H38" s="15"/>
      <c r="I38" s="14"/>
      <c r="J38" s="194"/>
    </row>
    <row r="39" spans="1:10" ht="27" customHeight="1">
      <c r="A39" s="104" t="s">
        <v>92</v>
      </c>
      <c r="B39" s="22">
        <f>C39*1.35</f>
        <v>2.7</v>
      </c>
      <c r="C39" s="22">
        <v>2</v>
      </c>
      <c r="D39" s="22"/>
      <c r="E39" s="11"/>
      <c r="F39" s="11"/>
      <c r="G39" s="11"/>
      <c r="H39" s="20"/>
      <c r="I39" s="34"/>
      <c r="J39" s="194"/>
    </row>
    <row r="40" spans="1:10" ht="27" customHeight="1">
      <c r="A40" s="267" t="s">
        <v>143</v>
      </c>
      <c r="B40" s="294"/>
      <c r="C40" s="294"/>
      <c r="D40" s="226" t="s">
        <v>144</v>
      </c>
      <c r="E40" s="3">
        <v>6.1</v>
      </c>
      <c r="F40" s="3">
        <v>3.9</v>
      </c>
      <c r="G40" s="3">
        <v>24</v>
      </c>
      <c r="H40" s="2">
        <f>E40*4+F40*9+G40*4</f>
        <v>155.5</v>
      </c>
      <c r="I40" s="4">
        <v>1.72</v>
      </c>
      <c r="J40" s="194"/>
    </row>
    <row r="41" spans="1:12" ht="27" customHeight="1">
      <c r="A41" s="156" t="s">
        <v>139</v>
      </c>
      <c r="B41" s="105">
        <f>C41*1.18</f>
        <v>18.88</v>
      </c>
      <c r="C41" s="20">
        <v>16</v>
      </c>
      <c r="D41" s="22"/>
      <c r="E41" s="11"/>
      <c r="F41" s="11"/>
      <c r="G41" s="11"/>
      <c r="H41" s="20"/>
      <c r="I41" s="31"/>
      <c r="J41" s="194"/>
      <c r="K41" s="158"/>
      <c r="L41" s="160"/>
    </row>
    <row r="42" spans="1:12" ht="27" customHeight="1">
      <c r="A42" s="16" t="s">
        <v>40</v>
      </c>
      <c r="B42" s="105">
        <f>C42*1.36</f>
        <v>21.76</v>
      </c>
      <c r="C42" s="20">
        <v>16</v>
      </c>
      <c r="D42" s="22"/>
      <c r="E42" s="11"/>
      <c r="F42" s="11"/>
      <c r="G42" s="11"/>
      <c r="H42" s="20"/>
      <c r="I42" s="31"/>
      <c r="J42" s="194"/>
      <c r="K42" s="158"/>
      <c r="L42" s="160"/>
    </row>
    <row r="43" spans="1:12" ht="27" customHeight="1">
      <c r="A43" s="104" t="s">
        <v>45</v>
      </c>
      <c r="B43" s="20">
        <v>20.2</v>
      </c>
      <c r="C43" s="20">
        <v>20</v>
      </c>
      <c r="D43" s="22"/>
      <c r="E43" s="11"/>
      <c r="F43" s="11"/>
      <c r="G43" s="11"/>
      <c r="H43" s="2"/>
      <c r="I43" s="34"/>
      <c r="J43" s="194"/>
      <c r="K43" s="158"/>
      <c r="L43" s="160"/>
    </row>
    <row r="44" spans="1:12" s="47" customFormat="1" ht="27" customHeight="1">
      <c r="A44" s="104" t="s">
        <v>34</v>
      </c>
      <c r="B44" s="20">
        <f>C44*1.33</f>
        <v>66.5</v>
      </c>
      <c r="C44" s="20">
        <v>50</v>
      </c>
      <c r="D44" s="22"/>
      <c r="E44" s="11"/>
      <c r="F44" s="11"/>
      <c r="G44" s="11"/>
      <c r="H44" s="2"/>
      <c r="I44" s="34"/>
      <c r="J44" s="195"/>
      <c r="K44" s="190"/>
      <c r="L44" s="93"/>
    </row>
    <row r="45" spans="1:12" ht="27" customHeight="1">
      <c r="A45" s="104" t="s">
        <v>35</v>
      </c>
      <c r="B45" s="20">
        <f>C45*1.43</f>
        <v>71.5</v>
      </c>
      <c r="C45" s="20">
        <v>50</v>
      </c>
      <c r="D45" s="22"/>
      <c r="E45" s="11"/>
      <c r="F45" s="11"/>
      <c r="G45" s="11"/>
      <c r="H45" s="2"/>
      <c r="I45" s="34"/>
      <c r="J45" s="194"/>
      <c r="K45" s="158"/>
      <c r="L45" s="160"/>
    </row>
    <row r="46" spans="1:12" ht="27" customHeight="1">
      <c r="A46" s="104" t="s">
        <v>36</v>
      </c>
      <c r="B46" s="20">
        <f>C46*1.54</f>
        <v>77</v>
      </c>
      <c r="C46" s="20">
        <v>50</v>
      </c>
      <c r="D46" s="22"/>
      <c r="E46" s="11"/>
      <c r="F46" s="11"/>
      <c r="G46" s="11"/>
      <c r="H46" s="2"/>
      <c r="I46" s="34"/>
      <c r="J46" s="194"/>
      <c r="K46" s="158"/>
      <c r="L46" s="160"/>
    </row>
    <row r="47" spans="1:12" ht="27" customHeight="1">
      <c r="A47" s="104" t="s">
        <v>37</v>
      </c>
      <c r="B47" s="20">
        <f>C47*1.67</f>
        <v>83.5</v>
      </c>
      <c r="C47" s="20">
        <v>50</v>
      </c>
      <c r="D47" s="22"/>
      <c r="E47" s="11"/>
      <c r="F47" s="11"/>
      <c r="G47" s="11"/>
      <c r="H47" s="2"/>
      <c r="I47" s="34"/>
      <c r="J47" s="194"/>
      <c r="K47" s="158"/>
      <c r="L47" s="160"/>
    </row>
    <row r="48" spans="1:12" ht="27" customHeight="1">
      <c r="A48" s="104" t="s">
        <v>38</v>
      </c>
      <c r="B48" s="20">
        <f>C48*1.25</f>
        <v>16.25</v>
      </c>
      <c r="C48" s="20">
        <v>13</v>
      </c>
      <c r="D48" s="22"/>
      <c r="E48" s="11"/>
      <c r="F48" s="11"/>
      <c r="G48" s="11"/>
      <c r="H48" s="2"/>
      <c r="I48" s="34"/>
      <c r="J48" s="194"/>
      <c r="K48" s="158"/>
      <c r="L48" s="160"/>
    </row>
    <row r="49" spans="1:12" ht="27" customHeight="1">
      <c r="A49" s="104" t="s">
        <v>30</v>
      </c>
      <c r="B49" s="20">
        <f>C49*1.33</f>
        <v>17.29</v>
      </c>
      <c r="C49" s="20">
        <v>13</v>
      </c>
      <c r="D49" s="22"/>
      <c r="E49" s="11"/>
      <c r="F49" s="11"/>
      <c r="G49" s="11"/>
      <c r="H49" s="2"/>
      <c r="I49" s="34"/>
      <c r="J49" s="194"/>
      <c r="K49" s="158"/>
      <c r="L49" s="160"/>
    </row>
    <row r="50" spans="1:12" ht="27" customHeight="1">
      <c r="A50" s="104" t="s">
        <v>39</v>
      </c>
      <c r="B50" s="20">
        <f>C50*1.19</f>
        <v>11.899999999999999</v>
      </c>
      <c r="C50" s="20">
        <v>10</v>
      </c>
      <c r="D50" s="22"/>
      <c r="E50" s="11"/>
      <c r="F50" s="11"/>
      <c r="G50" s="11"/>
      <c r="H50" s="2"/>
      <c r="I50" s="34"/>
      <c r="J50" s="194"/>
      <c r="K50" s="158"/>
      <c r="L50" s="160"/>
    </row>
    <row r="51" spans="1:12" ht="27" customHeight="1">
      <c r="A51" s="104" t="s">
        <v>31</v>
      </c>
      <c r="B51" s="20">
        <v>4</v>
      </c>
      <c r="C51" s="20">
        <v>4</v>
      </c>
      <c r="D51" s="22"/>
      <c r="E51" s="11"/>
      <c r="F51" s="11"/>
      <c r="G51" s="11"/>
      <c r="H51" s="2"/>
      <c r="I51" s="34"/>
      <c r="J51" s="194"/>
      <c r="K51" s="158"/>
      <c r="L51" s="160"/>
    </row>
    <row r="52" spans="1:12" ht="27" customHeight="1">
      <c r="A52" s="104" t="s">
        <v>29</v>
      </c>
      <c r="B52" s="20">
        <v>19</v>
      </c>
      <c r="C52" s="20">
        <v>16</v>
      </c>
      <c r="D52" s="22"/>
      <c r="E52" s="11"/>
      <c r="F52" s="11"/>
      <c r="G52" s="11"/>
      <c r="H52" s="2"/>
      <c r="I52" s="34"/>
      <c r="J52" s="194"/>
      <c r="K52" s="158"/>
      <c r="L52" s="160"/>
    </row>
    <row r="53" spans="1:12" ht="27" customHeight="1">
      <c r="A53" s="104" t="s">
        <v>56</v>
      </c>
      <c r="B53" s="11">
        <v>0.1</v>
      </c>
      <c r="C53" s="11">
        <v>0.1</v>
      </c>
      <c r="D53" s="22"/>
      <c r="E53" s="11"/>
      <c r="F53" s="11"/>
      <c r="G53" s="11"/>
      <c r="H53" s="2"/>
      <c r="I53" s="34"/>
      <c r="J53" s="194"/>
      <c r="K53" s="158"/>
      <c r="L53" s="160"/>
    </row>
    <row r="54" spans="1:12" ht="27" customHeight="1">
      <c r="A54" s="257" t="s">
        <v>209</v>
      </c>
      <c r="B54" s="257"/>
      <c r="C54" s="257"/>
      <c r="D54" s="214">
        <v>200</v>
      </c>
      <c r="E54" s="3">
        <v>13.1</v>
      </c>
      <c r="F54" s="3">
        <v>14.8</v>
      </c>
      <c r="G54" s="3">
        <v>8.8</v>
      </c>
      <c r="H54" s="2">
        <f>E54*4+F54*9+G54*4</f>
        <v>220.8</v>
      </c>
      <c r="I54" s="4">
        <v>17.3</v>
      </c>
      <c r="J54" s="194"/>
      <c r="K54" s="160"/>
      <c r="L54" s="160"/>
    </row>
    <row r="55" spans="1:10" ht="27" customHeight="1">
      <c r="A55" s="104" t="s">
        <v>85</v>
      </c>
      <c r="B55" s="20">
        <f>C55*1.25</f>
        <v>210</v>
      </c>
      <c r="C55" s="20">
        <v>168</v>
      </c>
      <c r="D55" s="22"/>
      <c r="E55" s="11"/>
      <c r="F55" s="11"/>
      <c r="G55" s="11"/>
      <c r="H55" s="20"/>
      <c r="I55" s="22"/>
      <c r="J55" s="194"/>
    </row>
    <row r="56" spans="1:10" ht="27" customHeight="1">
      <c r="A56" s="104" t="s">
        <v>38</v>
      </c>
      <c r="B56" s="20">
        <f>C56*1.25</f>
        <v>18.75</v>
      </c>
      <c r="C56" s="20">
        <v>15</v>
      </c>
      <c r="D56" s="22"/>
      <c r="E56" s="11"/>
      <c r="F56" s="11"/>
      <c r="G56" s="11"/>
      <c r="H56" s="20"/>
      <c r="I56" s="27"/>
      <c r="J56" s="194"/>
    </row>
    <row r="57" spans="1:10" ht="27" customHeight="1">
      <c r="A57" s="104" t="s">
        <v>30</v>
      </c>
      <c r="B57" s="20">
        <f>C57*1.33</f>
        <v>19.950000000000003</v>
      </c>
      <c r="C57" s="20">
        <v>15</v>
      </c>
      <c r="D57" s="22"/>
      <c r="E57" s="11"/>
      <c r="F57" s="11"/>
      <c r="G57" s="11"/>
      <c r="H57" s="20"/>
      <c r="I57" s="27"/>
      <c r="J57" s="194"/>
    </row>
    <row r="58" spans="1:10" ht="27" customHeight="1">
      <c r="A58" s="104" t="s">
        <v>39</v>
      </c>
      <c r="B58" s="20">
        <f>C58*1.19</f>
        <v>13.09</v>
      </c>
      <c r="C58" s="20">
        <v>11</v>
      </c>
      <c r="D58" s="22"/>
      <c r="E58" s="11"/>
      <c r="F58" s="11"/>
      <c r="G58" s="11"/>
      <c r="H58" s="20"/>
      <c r="I58" s="27"/>
      <c r="J58" s="194"/>
    </row>
    <row r="59" spans="1:10" ht="57.75" customHeight="1">
      <c r="A59" s="58" t="s">
        <v>126</v>
      </c>
      <c r="B59" s="61">
        <v>5</v>
      </c>
      <c r="C59" s="61">
        <v>5</v>
      </c>
      <c r="D59" s="22"/>
      <c r="E59" s="11"/>
      <c r="F59" s="103"/>
      <c r="G59" s="103"/>
      <c r="H59" s="61"/>
      <c r="I59" s="66"/>
      <c r="J59" s="194"/>
    </row>
    <row r="60" spans="1:10" ht="27" customHeight="1">
      <c r="A60" s="156" t="s">
        <v>139</v>
      </c>
      <c r="B60" s="57">
        <f>C60*1.18</f>
        <v>74.33999999999999</v>
      </c>
      <c r="C60" s="20">
        <v>63</v>
      </c>
      <c r="D60" s="22"/>
      <c r="E60" s="11"/>
      <c r="F60" s="11"/>
      <c r="G60" s="11"/>
      <c r="H60" s="20"/>
      <c r="I60" s="31"/>
      <c r="J60" s="41"/>
    </row>
    <row r="61" spans="1:10" ht="27" customHeight="1">
      <c r="A61" s="16" t="s">
        <v>40</v>
      </c>
      <c r="B61" s="57">
        <f>C61*1.36</f>
        <v>85.68</v>
      </c>
      <c r="C61" s="20">
        <v>63</v>
      </c>
      <c r="D61" s="22"/>
      <c r="E61" s="11"/>
      <c r="F61" s="11"/>
      <c r="G61" s="11"/>
      <c r="H61" s="20"/>
      <c r="I61" s="31"/>
      <c r="J61" s="41"/>
    </row>
    <row r="62" spans="1:10" ht="27" customHeight="1">
      <c r="A62" s="104" t="s">
        <v>31</v>
      </c>
      <c r="B62" s="22">
        <v>6</v>
      </c>
      <c r="C62" s="22">
        <v>6</v>
      </c>
      <c r="D62" s="22"/>
      <c r="E62" s="11"/>
      <c r="F62" s="11"/>
      <c r="G62" s="11"/>
      <c r="H62" s="20"/>
      <c r="I62" s="31"/>
      <c r="J62" s="41"/>
    </row>
    <row r="63" spans="1:10" ht="27" customHeight="1">
      <c r="A63" s="260" t="s">
        <v>81</v>
      </c>
      <c r="B63" s="260"/>
      <c r="C63" s="260"/>
      <c r="D63" s="168">
        <v>180</v>
      </c>
      <c r="E63" s="25">
        <v>0.3</v>
      </c>
      <c r="F63" s="25">
        <v>0</v>
      </c>
      <c r="G63" s="25">
        <v>18.5</v>
      </c>
      <c r="H63" s="2">
        <f>E63*4+F63*9+G63*4</f>
        <v>75.2</v>
      </c>
      <c r="I63" s="4">
        <v>0</v>
      </c>
      <c r="J63" s="41"/>
    </row>
    <row r="64" spans="1:10" ht="27" customHeight="1">
      <c r="A64" s="104" t="s">
        <v>41</v>
      </c>
      <c r="B64" s="22">
        <v>13</v>
      </c>
      <c r="C64" s="22">
        <v>13</v>
      </c>
      <c r="D64" s="22"/>
      <c r="E64" s="11"/>
      <c r="F64" s="11"/>
      <c r="G64" s="11"/>
      <c r="H64" s="20"/>
      <c r="I64" s="31"/>
      <c r="J64" s="1"/>
    </row>
    <row r="65" spans="1:10" ht="27" customHeight="1">
      <c r="A65" s="104" t="s">
        <v>25</v>
      </c>
      <c r="B65" s="22">
        <v>10</v>
      </c>
      <c r="C65" s="22">
        <v>10</v>
      </c>
      <c r="D65" s="22"/>
      <c r="E65" s="11"/>
      <c r="F65" s="11"/>
      <c r="G65" s="11"/>
      <c r="H65" s="20"/>
      <c r="I65" s="27"/>
      <c r="J65" s="1"/>
    </row>
    <row r="66" spans="1:10" ht="27" customHeight="1">
      <c r="A66" s="269" t="s">
        <v>23</v>
      </c>
      <c r="B66" s="270"/>
      <c r="C66" s="270"/>
      <c r="D66" s="214">
        <v>35</v>
      </c>
      <c r="E66" s="3">
        <v>2.3</v>
      </c>
      <c r="F66" s="3">
        <v>0.4</v>
      </c>
      <c r="G66" s="3">
        <v>11.7</v>
      </c>
      <c r="H66" s="2">
        <v>62</v>
      </c>
      <c r="I66" s="4">
        <v>0</v>
      </c>
      <c r="J66" s="1"/>
    </row>
    <row r="67" spans="1:10" ht="27" customHeight="1">
      <c r="A67" s="263" t="s">
        <v>12</v>
      </c>
      <c r="B67" s="263"/>
      <c r="C67" s="263"/>
      <c r="D67" s="64">
        <f aca="true" t="shared" si="0" ref="D67:I67">D68+D69</f>
        <v>250</v>
      </c>
      <c r="E67" s="13">
        <f t="shared" si="0"/>
        <v>2</v>
      </c>
      <c r="F67" s="13">
        <f t="shared" si="0"/>
        <v>5.1</v>
      </c>
      <c r="G67" s="13">
        <f t="shared" si="0"/>
        <v>42.7</v>
      </c>
      <c r="H67" s="46">
        <f t="shared" si="0"/>
        <v>224.7</v>
      </c>
      <c r="I67" s="13">
        <f t="shared" si="0"/>
        <v>3.3</v>
      </c>
      <c r="J67" s="1"/>
    </row>
    <row r="68" spans="1:10" ht="70.5" customHeight="1">
      <c r="A68" s="218" t="s">
        <v>321</v>
      </c>
      <c r="B68" s="22">
        <v>50</v>
      </c>
      <c r="C68" s="22">
        <v>50</v>
      </c>
      <c r="D68" s="214">
        <v>50</v>
      </c>
      <c r="E68" s="3">
        <v>1.8</v>
      </c>
      <c r="F68" s="3">
        <v>5</v>
      </c>
      <c r="G68" s="3">
        <v>22</v>
      </c>
      <c r="H68" s="24">
        <f>E68*4+F68*9+G68*4</f>
        <v>140.2</v>
      </c>
      <c r="I68" s="4">
        <v>0</v>
      </c>
      <c r="J68" s="1"/>
    </row>
    <row r="69" spans="1:10" ht="27" customHeight="1">
      <c r="A69" s="261" t="s">
        <v>320</v>
      </c>
      <c r="B69" s="261"/>
      <c r="C69" s="261"/>
      <c r="D69" s="214">
        <v>200</v>
      </c>
      <c r="E69" s="3">
        <v>0.2</v>
      </c>
      <c r="F69" s="3">
        <v>0.1</v>
      </c>
      <c r="G69" s="3">
        <v>20.7</v>
      </c>
      <c r="H69" s="2">
        <f>E69*4+F69*9+G69*4</f>
        <v>84.5</v>
      </c>
      <c r="I69" s="4">
        <v>3.3</v>
      </c>
      <c r="J69" s="1"/>
    </row>
    <row r="70" spans="1:10" ht="27" customHeight="1">
      <c r="A70" s="58" t="s">
        <v>317</v>
      </c>
      <c r="B70" s="22">
        <v>34</v>
      </c>
      <c r="C70" s="22">
        <v>30</v>
      </c>
      <c r="D70" s="22"/>
      <c r="E70" s="11"/>
      <c r="F70" s="11"/>
      <c r="G70" s="11"/>
      <c r="H70" s="20"/>
      <c r="I70" s="4"/>
      <c r="J70" s="1"/>
    </row>
    <row r="71" spans="1:10" ht="27" customHeight="1">
      <c r="A71" s="58" t="s">
        <v>318</v>
      </c>
      <c r="B71" s="22">
        <f>C71*1.11</f>
        <v>33.300000000000004</v>
      </c>
      <c r="C71" s="22">
        <v>30</v>
      </c>
      <c r="D71" s="22"/>
      <c r="E71" s="11"/>
      <c r="F71" s="11"/>
      <c r="G71" s="11"/>
      <c r="H71" s="20"/>
      <c r="I71" s="4"/>
      <c r="J71" s="1"/>
    </row>
    <row r="72" spans="1:10" ht="27" customHeight="1">
      <c r="A72" s="58" t="s">
        <v>319</v>
      </c>
      <c r="B72" s="22">
        <f>C72*1.02</f>
        <v>30.6</v>
      </c>
      <c r="C72" s="22">
        <v>30</v>
      </c>
      <c r="D72" s="22"/>
      <c r="E72" s="11"/>
      <c r="F72" s="11"/>
      <c r="G72" s="11"/>
      <c r="H72" s="20"/>
      <c r="I72" s="4"/>
      <c r="J72" s="1"/>
    </row>
    <row r="73" spans="1:10" ht="27" customHeight="1">
      <c r="A73" s="58" t="s">
        <v>101</v>
      </c>
      <c r="B73" s="22">
        <f>C73*1.02</f>
        <v>30.6</v>
      </c>
      <c r="C73" s="22">
        <v>30</v>
      </c>
      <c r="D73" s="22"/>
      <c r="E73" s="11"/>
      <c r="F73" s="11"/>
      <c r="G73" s="11"/>
      <c r="H73" s="20"/>
      <c r="I73" s="4"/>
      <c r="J73" s="1"/>
    </row>
    <row r="74" spans="1:10" ht="27" customHeight="1">
      <c r="A74" s="58" t="s">
        <v>25</v>
      </c>
      <c r="B74" s="22">
        <v>15</v>
      </c>
      <c r="C74" s="22">
        <v>15</v>
      </c>
      <c r="D74" s="22"/>
      <c r="E74" s="11"/>
      <c r="F74" s="11"/>
      <c r="G74" s="11"/>
      <c r="H74" s="20"/>
      <c r="I74" s="4"/>
      <c r="J74" s="1"/>
    </row>
    <row r="75" spans="1:10" ht="27" customHeight="1">
      <c r="A75" s="275" t="s">
        <v>158</v>
      </c>
      <c r="B75" s="275"/>
      <c r="C75" s="275"/>
      <c r="D75" s="167">
        <f>D76+D94+D98</f>
        <v>450</v>
      </c>
      <c r="E75" s="98">
        <f>E76+E94+E98+E101+E102</f>
        <v>28.953333333333333</v>
      </c>
      <c r="F75" s="98">
        <f>F76+F94+F98+F101+F102</f>
        <v>9.973333333333334</v>
      </c>
      <c r="G75" s="98">
        <f>G76+G94+G98+G101+G102</f>
        <v>49.01333333333333</v>
      </c>
      <c r="H75" s="98">
        <f>H76+H94+H98+H101+H102</f>
        <v>401.7266666666667</v>
      </c>
      <c r="I75" s="98">
        <f>I76+I94+I98+I101+I102</f>
        <v>4.8100000000000005</v>
      </c>
      <c r="J75" s="1"/>
    </row>
    <row r="76" spans="1:10" ht="27" customHeight="1">
      <c r="A76" s="257" t="s">
        <v>165</v>
      </c>
      <c r="B76" s="257"/>
      <c r="C76" s="257"/>
      <c r="D76" s="214">
        <v>150</v>
      </c>
      <c r="E76" s="3">
        <v>3.4</v>
      </c>
      <c r="F76" s="3">
        <v>7.7</v>
      </c>
      <c r="G76" s="3">
        <v>12.5</v>
      </c>
      <c r="H76" s="2">
        <f>E76*4+F76*9+G76*4</f>
        <v>132.89999999999998</v>
      </c>
      <c r="I76" s="3">
        <v>4.7</v>
      </c>
      <c r="J76" s="1"/>
    </row>
    <row r="77" spans="1:10" ht="27" customHeight="1">
      <c r="A77" s="104" t="s">
        <v>38</v>
      </c>
      <c r="B77" s="20">
        <f>C77*1.25</f>
        <v>65</v>
      </c>
      <c r="C77" s="67">
        <v>52</v>
      </c>
      <c r="D77" s="214"/>
      <c r="E77" s="3"/>
      <c r="F77" s="3"/>
      <c r="G77" s="3"/>
      <c r="H77" s="2"/>
      <c r="I77" s="3"/>
      <c r="J77" s="1"/>
    </row>
    <row r="78" spans="1:10" ht="27" customHeight="1">
      <c r="A78" s="99" t="s">
        <v>30</v>
      </c>
      <c r="B78" s="57">
        <f>C78*1.33</f>
        <v>69.16</v>
      </c>
      <c r="C78" s="67">
        <v>52</v>
      </c>
      <c r="D78" s="214"/>
      <c r="E78" s="3"/>
      <c r="F78" s="3"/>
      <c r="G78" s="3"/>
      <c r="H78" s="2"/>
      <c r="I78" s="30"/>
      <c r="J78" s="1"/>
    </row>
    <row r="79" spans="1:10" ht="27" customHeight="1">
      <c r="A79" s="173" t="s">
        <v>161</v>
      </c>
      <c r="B79" s="24"/>
      <c r="C79" s="225">
        <v>50</v>
      </c>
      <c r="D79" s="214"/>
      <c r="E79" s="3"/>
      <c r="F79" s="3"/>
      <c r="G79" s="3"/>
      <c r="H79" s="2"/>
      <c r="I79" s="30"/>
      <c r="J79" s="1"/>
    </row>
    <row r="80" spans="1:10" ht="27" customHeight="1">
      <c r="A80" s="5" t="s">
        <v>34</v>
      </c>
      <c r="B80" s="15">
        <f>C80*1.33</f>
        <v>103.74000000000001</v>
      </c>
      <c r="C80" s="171">
        <v>78</v>
      </c>
      <c r="D80" s="214"/>
      <c r="E80" s="6"/>
      <c r="F80" s="6"/>
      <c r="G80" s="6"/>
      <c r="H80" s="15"/>
      <c r="I80" s="14"/>
      <c r="J80" s="196"/>
    </row>
    <row r="81" spans="1:10" ht="27" customHeight="1">
      <c r="A81" s="5" t="s">
        <v>35</v>
      </c>
      <c r="B81" s="15">
        <f>C81*1.43</f>
        <v>111.53999999999999</v>
      </c>
      <c r="C81" s="171">
        <v>78</v>
      </c>
      <c r="D81" s="214"/>
      <c r="E81" s="6"/>
      <c r="F81" s="6"/>
      <c r="G81" s="6"/>
      <c r="H81" s="15"/>
      <c r="I81" s="33"/>
      <c r="J81" s="196"/>
    </row>
    <row r="82" spans="1:10" ht="27" customHeight="1">
      <c r="A82" s="5" t="s">
        <v>36</v>
      </c>
      <c r="B82" s="15">
        <f>C82*1.54</f>
        <v>120.12</v>
      </c>
      <c r="C82" s="171">
        <v>78</v>
      </c>
      <c r="D82" s="214"/>
      <c r="E82" s="6"/>
      <c r="F82" s="6"/>
      <c r="G82" s="6"/>
      <c r="H82" s="15"/>
      <c r="I82" s="33"/>
      <c r="J82" s="197"/>
    </row>
    <row r="83" spans="1:10" ht="27" customHeight="1">
      <c r="A83" s="5" t="s">
        <v>37</v>
      </c>
      <c r="B83" s="15">
        <f>C83*1.67</f>
        <v>130.26</v>
      </c>
      <c r="C83" s="171">
        <v>78</v>
      </c>
      <c r="D83" s="214"/>
      <c r="E83" s="6"/>
      <c r="F83" s="6"/>
      <c r="G83" s="6"/>
      <c r="H83" s="15"/>
      <c r="I83" s="33"/>
      <c r="J83" s="197"/>
    </row>
    <row r="84" spans="1:10" ht="27" customHeight="1">
      <c r="A84" s="173" t="s">
        <v>160</v>
      </c>
      <c r="B84" s="2"/>
      <c r="C84" s="214">
        <v>75</v>
      </c>
      <c r="D84" s="214"/>
      <c r="E84" s="6"/>
      <c r="F84" s="6"/>
      <c r="G84" s="6"/>
      <c r="H84" s="15"/>
      <c r="I84" s="33"/>
      <c r="J84" s="193"/>
    </row>
    <row r="85" spans="1:10" ht="27" customHeight="1">
      <c r="A85" s="35" t="s">
        <v>87</v>
      </c>
      <c r="B85" s="171">
        <v>20</v>
      </c>
      <c r="C85" s="171">
        <v>20</v>
      </c>
      <c r="D85" s="214"/>
      <c r="E85" s="98"/>
      <c r="F85" s="98"/>
      <c r="G85" s="98"/>
      <c r="H85" s="28"/>
      <c r="I85" s="98"/>
      <c r="J85" s="193"/>
    </row>
    <row r="86" spans="1:10" ht="27" customHeight="1">
      <c r="A86" s="5" t="s">
        <v>31</v>
      </c>
      <c r="B86" s="171">
        <v>5</v>
      </c>
      <c r="C86" s="171">
        <v>5</v>
      </c>
      <c r="D86" s="214"/>
      <c r="E86" s="98"/>
      <c r="F86" s="98"/>
      <c r="G86" s="98"/>
      <c r="H86" s="28"/>
      <c r="I86" s="98"/>
      <c r="J86" s="1"/>
    </row>
    <row r="87" spans="1:10" ht="27" customHeight="1">
      <c r="A87" s="265" t="s">
        <v>150</v>
      </c>
      <c r="B87" s="265"/>
      <c r="C87" s="265"/>
      <c r="D87" s="265"/>
      <c r="E87" s="265"/>
      <c r="F87" s="265"/>
      <c r="G87" s="265"/>
      <c r="H87" s="265"/>
      <c r="I87" s="265"/>
      <c r="J87" s="1"/>
    </row>
    <row r="88" spans="1:10" ht="43.5" customHeight="1">
      <c r="A88" s="261" t="s">
        <v>185</v>
      </c>
      <c r="B88" s="261"/>
      <c r="C88" s="261"/>
      <c r="D88" s="214" t="s">
        <v>173</v>
      </c>
      <c r="E88" s="3">
        <v>5.8</v>
      </c>
      <c r="F88" s="3">
        <v>9.1</v>
      </c>
      <c r="G88" s="3">
        <v>4.1</v>
      </c>
      <c r="H88" s="2">
        <f>E88*4+F88*9+G88*4</f>
        <v>121.5</v>
      </c>
      <c r="I88" s="4">
        <v>25</v>
      </c>
      <c r="J88" s="1"/>
    </row>
    <row r="89" spans="1:10" ht="27" customHeight="1">
      <c r="A89" s="257" t="s">
        <v>172</v>
      </c>
      <c r="B89" s="257"/>
      <c r="C89" s="257"/>
      <c r="D89" s="85">
        <v>40</v>
      </c>
      <c r="E89" s="86"/>
      <c r="F89" s="86"/>
      <c r="G89" s="86"/>
      <c r="H89" s="77"/>
      <c r="I89" s="85"/>
      <c r="J89" s="1"/>
    </row>
    <row r="90" spans="1:10" ht="27" customHeight="1">
      <c r="A90" s="5" t="s">
        <v>123</v>
      </c>
      <c r="B90" s="15">
        <f>C90*1.02</f>
        <v>110.16</v>
      </c>
      <c r="C90" s="171">
        <v>108</v>
      </c>
      <c r="D90" s="171"/>
      <c r="E90" s="6"/>
      <c r="F90" s="6"/>
      <c r="G90" s="6"/>
      <c r="H90" s="15"/>
      <c r="I90" s="14"/>
      <c r="J90" s="1"/>
    </row>
    <row r="91" spans="1:10" ht="39.75" customHeight="1">
      <c r="A91" s="35" t="s">
        <v>108</v>
      </c>
      <c r="B91" s="15">
        <f>C91*1.05</f>
        <v>113.4</v>
      </c>
      <c r="C91" s="171">
        <v>108</v>
      </c>
      <c r="D91" s="171"/>
      <c r="E91" s="6"/>
      <c r="F91" s="6"/>
      <c r="G91" s="6"/>
      <c r="H91" s="15"/>
      <c r="I91" s="14"/>
      <c r="J91" s="1"/>
    </row>
    <row r="92" spans="1:10" ht="27" customHeight="1">
      <c r="A92" s="5" t="s">
        <v>110</v>
      </c>
      <c r="B92" s="15">
        <v>5</v>
      </c>
      <c r="C92" s="171">
        <v>5</v>
      </c>
      <c r="D92" s="171"/>
      <c r="E92" s="6"/>
      <c r="F92" s="6"/>
      <c r="G92" s="6"/>
      <c r="H92" s="15"/>
      <c r="I92" s="14"/>
      <c r="J92" s="1"/>
    </row>
    <row r="93" spans="1:10" ht="27" customHeight="1">
      <c r="A93" s="104" t="s">
        <v>92</v>
      </c>
      <c r="B93" s="22">
        <f>C93*1.35</f>
        <v>2.7</v>
      </c>
      <c r="C93" s="22">
        <v>2</v>
      </c>
      <c r="D93" s="22"/>
      <c r="E93" s="11"/>
      <c r="F93" s="11"/>
      <c r="G93" s="11"/>
      <c r="H93" s="20"/>
      <c r="I93" s="34"/>
      <c r="J93" s="1"/>
    </row>
    <row r="94" spans="1:10" ht="27" customHeight="1">
      <c r="A94" s="273" t="s">
        <v>322</v>
      </c>
      <c r="B94" s="273"/>
      <c r="C94" s="273"/>
      <c r="D94" s="214">
        <v>100</v>
      </c>
      <c r="E94" s="3">
        <v>21.733333333333334</v>
      </c>
      <c r="F94" s="3">
        <v>1.7333333333333334</v>
      </c>
      <c r="G94" s="3">
        <v>0.5333333333333333</v>
      </c>
      <c r="H94" s="2">
        <f>E94*4+F94*9+G94*4</f>
        <v>104.66666666666667</v>
      </c>
      <c r="I94" s="4">
        <v>0.11</v>
      </c>
      <c r="J94" s="1"/>
    </row>
    <row r="95" spans="1:10" ht="43.5" customHeight="1">
      <c r="A95" s="16" t="s">
        <v>193</v>
      </c>
      <c r="B95" s="91">
        <f>C95*1.35</f>
        <v>152.55</v>
      </c>
      <c r="C95" s="15">
        <v>113</v>
      </c>
      <c r="D95" s="171"/>
      <c r="E95" s="6"/>
      <c r="F95" s="6"/>
      <c r="G95" s="6"/>
      <c r="H95" s="6"/>
      <c r="I95" s="14"/>
      <c r="J95" s="194"/>
    </row>
    <row r="96" spans="1:10" ht="27" customHeight="1">
      <c r="A96" s="156" t="s">
        <v>203</v>
      </c>
      <c r="B96" s="115">
        <f>C96*1.5</f>
        <v>178.5</v>
      </c>
      <c r="C96" s="15">
        <v>119</v>
      </c>
      <c r="D96" s="171"/>
      <c r="E96" s="112"/>
      <c r="F96" s="112"/>
      <c r="G96" s="112"/>
      <c r="H96" s="151"/>
      <c r="I96" s="96"/>
      <c r="J96" s="194"/>
    </row>
    <row r="97" spans="1:10" ht="27" customHeight="1">
      <c r="A97" s="104" t="s">
        <v>39</v>
      </c>
      <c r="B97" s="20">
        <f>C97*1.19</f>
        <v>4.76</v>
      </c>
      <c r="C97" s="20">
        <v>4</v>
      </c>
      <c r="D97" s="171"/>
      <c r="E97" s="11"/>
      <c r="F97" s="11"/>
      <c r="G97" s="11"/>
      <c r="H97" s="20"/>
      <c r="I97" s="27"/>
      <c r="J97" s="194"/>
    </row>
    <row r="98" spans="1:10" ht="27" customHeight="1">
      <c r="A98" s="273" t="s">
        <v>102</v>
      </c>
      <c r="B98" s="273"/>
      <c r="C98" s="273"/>
      <c r="D98" s="214">
        <v>200</v>
      </c>
      <c r="E98" s="3">
        <v>0.1</v>
      </c>
      <c r="F98" s="3">
        <v>0</v>
      </c>
      <c r="G98" s="3">
        <v>17.9</v>
      </c>
      <c r="H98" s="2">
        <f>E98*4+F98*9+G98*4</f>
        <v>72</v>
      </c>
      <c r="I98" s="4">
        <v>0</v>
      </c>
      <c r="J98" s="194"/>
    </row>
    <row r="99" spans="1:10" ht="27" customHeight="1">
      <c r="A99" s="104" t="s">
        <v>27</v>
      </c>
      <c r="B99" s="22">
        <v>0.4</v>
      </c>
      <c r="C99" s="22">
        <v>0.4</v>
      </c>
      <c r="D99" s="22"/>
      <c r="E99" s="11"/>
      <c r="F99" s="11"/>
      <c r="G99" s="11"/>
      <c r="H99" s="20"/>
      <c r="I99" s="4"/>
      <c r="J99" s="194"/>
    </row>
    <row r="100" spans="1:10" ht="27" customHeight="1">
      <c r="A100" s="104" t="s">
        <v>25</v>
      </c>
      <c r="B100" s="22">
        <v>18</v>
      </c>
      <c r="C100" s="22">
        <v>18</v>
      </c>
      <c r="D100" s="22"/>
      <c r="E100" s="11"/>
      <c r="F100" s="11"/>
      <c r="G100" s="11"/>
      <c r="H100" s="20"/>
      <c r="I100" s="11"/>
      <c r="J100" s="194"/>
    </row>
    <row r="101" spans="1:10" ht="27" customHeight="1">
      <c r="A101" s="257" t="s">
        <v>23</v>
      </c>
      <c r="B101" s="257"/>
      <c r="C101" s="257"/>
      <c r="D101" s="214">
        <v>20</v>
      </c>
      <c r="E101" s="3">
        <v>1.32</v>
      </c>
      <c r="F101" s="3">
        <v>0.23999999999999996</v>
      </c>
      <c r="G101" s="3">
        <v>6.679999999999999</v>
      </c>
      <c r="H101" s="2">
        <v>34.16</v>
      </c>
      <c r="I101" s="4">
        <v>0</v>
      </c>
      <c r="J101" s="194"/>
    </row>
    <row r="102" spans="1:10" ht="27" customHeight="1">
      <c r="A102" s="257" t="s">
        <v>91</v>
      </c>
      <c r="B102" s="257"/>
      <c r="C102" s="257"/>
      <c r="D102" s="214">
        <v>30</v>
      </c>
      <c r="E102" s="3">
        <v>2.4000000000000004</v>
      </c>
      <c r="F102" s="3">
        <v>0.30000000000000004</v>
      </c>
      <c r="G102" s="3">
        <v>11.399999999999999</v>
      </c>
      <c r="H102" s="2">
        <v>58</v>
      </c>
      <c r="I102" s="4">
        <v>0</v>
      </c>
      <c r="J102" s="194"/>
    </row>
    <row r="103" spans="1:10" s="17" customFormat="1" ht="27" customHeight="1">
      <c r="A103" s="257" t="s">
        <v>83</v>
      </c>
      <c r="B103" s="257"/>
      <c r="C103" s="257"/>
      <c r="D103" s="214">
        <v>30</v>
      </c>
      <c r="E103" s="3"/>
      <c r="F103" s="3"/>
      <c r="G103" s="3"/>
      <c r="H103" s="2"/>
      <c r="I103" s="3"/>
      <c r="J103" s="194"/>
    </row>
    <row r="104" spans="1:10" ht="27" customHeight="1">
      <c r="A104" s="263" t="s">
        <v>22</v>
      </c>
      <c r="B104" s="264"/>
      <c r="C104" s="264"/>
      <c r="D104" s="264"/>
      <c r="E104" s="13">
        <f>E75+E67+E20+E8+E24</f>
        <v>59.35333333333334</v>
      </c>
      <c r="F104" s="13">
        <f>F75+F67+F20+F8+F24</f>
        <v>46.873333333333335</v>
      </c>
      <c r="G104" s="13">
        <f>G75+G67+G20+G8+G24</f>
        <v>244.91333333333336</v>
      </c>
      <c r="H104" s="46">
        <f>H75+H67+H20+H8+H24</f>
        <v>1641.4266666666667</v>
      </c>
      <c r="I104" s="18">
        <f>I75+I67+I20+I8+I24</f>
        <v>47.730000000000004</v>
      </c>
      <c r="J104" s="194"/>
    </row>
    <row r="105" spans="1:10" ht="27" customHeight="1">
      <c r="A105" s="259" t="s">
        <v>13</v>
      </c>
      <c r="B105" s="259"/>
      <c r="C105" s="259"/>
      <c r="D105" s="259"/>
      <c r="E105" s="259"/>
      <c r="F105" s="259"/>
      <c r="G105" s="259"/>
      <c r="H105" s="259"/>
      <c r="I105" s="259"/>
      <c r="J105" s="194"/>
    </row>
    <row r="106" spans="1:10" ht="27" customHeight="1">
      <c r="A106" s="274" t="s">
        <v>1</v>
      </c>
      <c r="B106" s="262" t="s">
        <v>2</v>
      </c>
      <c r="C106" s="262" t="s">
        <v>3</v>
      </c>
      <c r="D106" s="262" t="s">
        <v>4</v>
      </c>
      <c r="E106" s="262"/>
      <c r="F106" s="262"/>
      <c r="G106" s="262"/>
      <c r="H106" s="262"/>
      <c r="I106" s="116" t="s">
        <v>155</v>
      </c>
      <c r="J106" s="194"/>
    </row>
    <row r="107" spans="1:10" ht="27" customHeight="1">
      <c r="A107" s="274"/>
      <c r="B107" s="262"/>
      <c r="C107" s="262"/>
      <c r="D107" s="220" t="s">
        <v>5</v>
      </c>
      <c r="E107" s="140" t="s">
        <v>6</v>
      </c>
      <c r="F107" s="140" t="s">
        <v>7</v>
      </c>
      <c r="G107" s="140" t="s">
        <v>8</v>
      </c>
      <c r="H107" s="19" t="s">
        <v>9</v>
      </c>
      <c r="I107" s="116" t="s">
        <v>137</v>
      </c>
      <c r="J107" s="194"/>
    </row>
    <row r="108" spans="1:10" ht="27" customHeight="1">
      <c r="A108" s="263" t="s">
        <v>10</v>
      </c>
      <c r="B108" s="263"/>
      <c r="C108" s="263"/>
      <c r="D108" s="215">
        <f>D109+D116+D118+D123</f>
        <v>545</v>
      </c>
      <c r="E108" s="13">
        <f>E109+E116+E118+E121</f>
        <v>4.15</v>
      </c>
      <c r="F108" s="13">
        <f>F109+F116+F118+F121</f>
        <v>6.45</v>
      </c>
      <c r="G108" s="13">
        <f>G109+G116+G118+G121</f>
        <v>76.15</v>
      </c>
      <c r="H108" s="46">
        <f>H109+H116+H118+H121</f>
        <v>380.90000000000003</v>
      </c>
      <c r="I108" s="13">
        <f>I109+I116+I118+I121</f>
        <v>0.12</v>
      </c>
      <c r="J108" s="194"/>
    </row>
    <row r="109" spans="1:10" ht="27" customHeight="1">
      <c r="A109" s="285" t="s">
        <v>373</v>
      </c>
      <c r="B109" s="268"/>
      <c r="C109" s="268"/>
      <c r="D109" s="168">
        <v>200</v>
      </c>
      <c r="E109" s="25">
        <v>1.5</v>
      </c>
      <c r="F109" s="25">
        <v>5.1</v>
      </c>
      <c r="G109" s="25">
        <v>27.7</v>
      </c>
      <c r="H109" s="2">
        <f>E109*4+F109*9+G109*4</f>
        <v>162.7</v>
      </c>
      <c r="I109" s="4">
        <v>0.12</v>
      </c>
      <c r="J109" s="194"/>
    </row>
    <row r="110" spans="1:10" ht="27" customHeight="1">
      <c r="A110" s="104" t="s">
        <v>50</v>
      </c>
      <c r="B110" s="22">
        <v>16</v>
      </c>
      <c r="C110" s="22">
        <v>16</v>
      </c>
      <c r="D110" s="168"/>
      <c r="E110" s="141"/>
      <c r="F110" s="141"/>
      <c r="G110" s="141"/>
      <c r="H110" s="227"/>
      <c r="I110" s="222"/>
      <c r="J110" s="194"/>
    </row>
    <row r="111" spans="1:10" ht="27" customHeight="1">
      <c r="A111" s="104" t="s">
        <v>54</v>
      </c>
      <c r="B111" s="22">
        <v>15</v>
      </c>
      <c r="C111" s="22">
        <v>15</v>
      </c>
      <c r="D111" s="168"/>
      <c r="E111" s="141"/>
      <c r="F111" s="141"/>
      <c r="G111" s="141"/>
      <c r="H111" s="227"/>
      <c r="I111" s="30"/>
      <c r="J111" s="194"/>
    </row>
    <row r="112" spans="1:10" ht="27" customHeight="1">
      <c r="A112" s="104" t="s">
        <v>60</v>
      </c>
      <c r="B112" s="22">
        <v>176</v>
      </c>
      <c r="C112" s="22">
        <v>176</v>
      </c>
      <c r="D112" s="168"/>
      <c r="E112" s="141"/>
      <c r="F112" s="141"/>
      <c r="G112" s="141"/>
      <c r="H112" s="227"/>
      <c r="I112" s="30"/>
      <c r="J112" s="194"/>
    </row>
    <row r="113" spans="1:10" ht="27" customHeight="1">
      <c r="A113" s="104" t="s">
        <v>25</v>
      </c>
      <c r="B113" s="22">
        <v>3</v>
      </c>
      <c r="C113" s="22">
        <v>3</v>
      </c>
      <c r="D113" s="168"/>
      <c r="E113" s="141"/>
      <c r="F113" s="141"/>
      <c r="G113" s="141"/>
      <c r="H113" s="227"/>
      <c r="I113" s="30"/>
      <c r="J113" s="194"/>
    </row>
    <row r="114" spans="1:10" ht="27" customHeight="1">
      <c r="A114" s="104" t="s">
        <v>61</v>
      </c>
      <c r="B114" s="22">
        <v>1</v>
      </c>
      <c r="C114" s="22">
        <v>1</v>
      </c>
      <c r="D114" s="168"/>
      <c r="E114" s="141"/>
      <c r="F114" s="141"/>
      <c r="G114" s="141"/>
      <c r="H114" s="227"/>
      <c r="I114" s="30"/>
      <c r="J114" s="194"/>
    </row>
    <row r="115" spans="1:10" ht="27" customHeight="1">
      <c r="A115" s="104" t="s">
        <v>31</v>
      </c>
      <c r="B115" s="22">
        <v>5</v>
      </c>
      <c r="C115" s="22">
        <v>5</v>
      </c>
      <c r="D115" s="168"/>
      <c r="E115" s="141"/>
      <c r="F115" s="141"/>
      <c r="G115" s="141"/>
      <c r="H115" s="227"/>
      <c r="I115" s="30"/>
      <c r="J115" s="194"/>
    </row>
    <row r="116" spans="1:10" ht="40.5" customHeight="1">
      <c r="A116" s="261" t="s">
        <v>388</v>
      </c>
      <c r="B116" s="261"/>
      <c r="C116" s="261"/>
      <c r="D116" s="56" t="s">
        <v>217</v>
      </c>
      <c r="E116" s="3">
        <v>1.1</v>
      </c>
      <c r="F116" s="3">
        <v>1</v>
      </c>
      <c r="G116" s="3">
        <v>28</v>
      </c>
      <c r="H116" s="24">
        <f>E116*4+F116*9+G116*4</f>
        <v>125.4</v>
      </c>
      <c r="I116" s="4">
        <v>0</v>
      </c>
      <c r="J116" s="194"/>
    </row>
    <row r="117" spans="1:10" ht="44.25" customHeight="1">
      <c r="A117" s="58" t="s">
        <v>323</v>
      </c>
      <c r="B117" s="22">
        <v>25</v>
      </c>
      <c r="C117" s="22">
        <v>25</v>
      </c>
      <c r="D117" s="22"/>
      <c r="E117" s="11"/>
      <c r="F117" s="11"/>
      <c r="G117" s="11"/>
      <c r="H117" s="11"/>
      <c r="I117" s="31"/>
      <c r="J117" s="194"/>
    </row>
    <row r="118" spans="1:10" ht="27" customHeight="1">
      <c r="A118" s="273" t="s">
        <v>79</v>
      </c>
      <c r="B118" s="273"/>
      <c r="C118" s="273"/>
      <c r="D118" s="214">
        <v>170</v>
      </c>
      <c r="E118" s="3">
        <v>0.5</v>
      </c>
      <c r="F118" s="3">
        <v>0.2</v>
      </c>
      <c r="G118" s="3">
        <v>15.5</v>
      </c>
      <c r="H118" s="2">
        <f>G118*4+F118*9+E118*4</f>
        <v>65.8</v>
      </c>
      <c r="I118" s="4">
        <v>0</v>
      </c>
      <c r="J118" s="194"/>
    </row>
    <row r="119" spans="1:10" ht="27" customHeight="1">
      <c r="A119" s="58" t="s">
        <v>62</v>
      </c>
      <c r="B119" s="22">
        <v>2</v>
      </c>
      <c r="C119" s="22">
        <v>2</v>
      </c>
      <c r="D119" s="22"/>
      <c r="E119" s="11"/>
      <c r="F119" s="11"/>
      <c r="G119" s="11"/>
      <c r="H119" s="20"/>
      <c r="I119" s="31"/>
      <c r="J119" s="1"/>
    </row>
    <row r="120" spans="1:10" ht="27" customHeight="1">
      <c r="A120" s="58" t="s">
        <v>25</v>
      </c>
      <c r="B120" s="22">
        <v>15</v>
      </c>
      <c r="C120" s="22">
        <v>15</v>
      </c>
      <c r="D120" s="22"/>
      <c r="E120" s="11"/>
      <c r="F120" s="11"/>
      <c r="G120" s="11"/>
      <c r="H120" s="20"/>
      <c r="I120" s="31"/>
      <c r="J120" s="197"/>
    </row>
    <row r="121" spans="1:10" ht="27" customHeight="1">
      <c r="A121" s="269" t="s">
        <v>23</v>
      </c>
      <c r="B121" s="270"/>
      <c r="C121" s="270"/>
      <c r="D121" s="214">
        <v>15</v>
      </c>
      <c r="E121" s="3">
        <v>1.05</v>
      </c>
      <c r="F121" s="3">
        <v>0.15</v>
      </c>
      <c r="G121" s="3">
        <v>4.95</v>
      </c>
      <c r="H121" s="2">
        <v>27</v>
      </c>
      <c r="I121" s="4">
        <v>0</v>
      </c>
      <c r="J121" s="197"/>
    </row>
    <row r="122" spans="1:10" ht="27" customHeight="1">
      <c r="A122" s="266" t="s">
        <v>68</v>
      </c>
      <c r="B122" s="266"/>
      <c r="C122" s="266"/>
      <c r="D122" s="65"/>
      <c r="E122" s="13">
        <f>E123</f>
        <v>0.8</v>
      </c>
      <c r="F122" s="13">
        <f>F123</f>
        <v>0.2</v>
      </c>
      <c r="G122" s="13">
        <f>G123</f>
        <v>20</v>
      </c>
      <c r="H122" s="13">
        <f>H123</f>
        <v>85</v>
      </c>
      <c r="I122" s="13">
        <f>I123</f>
        <v>5.1</v>
      </c>
      <c r="J122" s="197"/>
    </row>
    <row r="123" spans="1:10" ht="27" customHeight="1">
      <c r="A123" s="219" t="s">
        <v>152</v>
      </c>
      <c r="B123" s="214">
        <v>150</v>
      </c>
      <c r="C123" s="214">
        <v>150</v>
      </c>
      <c r="D123" s="214">
        <v>150</v>
      </c>
      <c r="E123" s="3">
        <v>0.8</v>
      </c>
      <c r="F123" s="3">
        <v>0.2</v>
      </c>
      <c r="G123" s="3">
        <v>20</v>
      </c>
      <c r="H123" s="2">
        <f>E123*4+F123*9+G123*4</f>
        <v>85</v>
      </c>
      <c r="I123" s="4">
        <v>5.1</v>
      </c>
      <c r="J123" s="197"/>
    </row>
    <row r="124" spans="1:10" ht="27" customHeight="1">
      <c r="A124" s="263" t="s">
        <v>11</v>
      </c>
      <c r="B124" s="263"/>
      <c r="C124" s="263"/>
      <c r="D124" s="64">
        <f>D125+260+D152+D160+D167</f>
        <v>670</v>
      </c>
      <c r="E124" s="13">
        <f>E125+E133+E152+E160+E167+E170+E172</f>
        <v>19.07857142857143</v>
      </c>
      <c r="F124" s="13">
        <f>F125+F133+F152+F160+F167+F170+F172</f>
        <v>18.157142857142855</v>
      </c>
      <c r="G124" s="13">
        <f>G125+G133+G152+G160+G167+G170+G172</f>
        <v>78.07142857142856</v>
      </c>
      <c r="H124" s="46">
        <f>H125+H133+H152+H160+H167+H170+H172</f>
        <v>554.2571428571429</v>
      </c>
      <c r="I124" s="13">
        <f>I125+I133+I152+I160+I167+I170+I172</f>
        <v>17.017692307692307</v>
      </c>
      <c r="J124" s="197"/>
    </row>
    <row r="125" spans="1:10" ht="43.5" customHeight="1">
      <c r="A125" s="219" t="s">
        <v>183</v>
      </c>
      <c r="B125" s="20">
        <f>C125*1.67</f>
        <v>100.19999999999999</v>
      </c>
      <c r="C125" s="22">
        <v>60</v>
      </c>
      <c r="D125" s="214">
        <v>60</v>
      </c>
      <c r="E125" s="3">
        <v>1.35</v>
      </c>
      <c r="F125" s="3">
        <v>0.3</v>
      </c>
      <c r="G125" s="3">
        <v>8.4</v>
      </c>
      <c r="H125" s="2">
        <f>E125*4+F125*9+G125*4</f>
        <v>41.7</v>
      </c>
      <c r="I125" s="4">
        <v>6.3</v>
      </c>
      <c r="J125" s="197"/>
    </row>
    <row r="126" spans="1:10" ht="27" customHeight="1">
      <c r="A126" s="265" t="s">
        <v>150</v>
      </c>
      <c r="B126" s="265"/>
      <c r="C126" s="265"/>
      <c r="D126" s="265"/>
      <c r="E126" s="265"/>
      <c r="F126" s="265"/>
      <c r="G126" s="265"/>
      <c r="H126" s="265"/>
      <c r="I126" s="265"/>
      <c r="J126" s="197"/>
    </row>
    <row r="127" spans="1:10" ht="27" customHeight="1">
      <c r="A127" s="219" t="s">
        <v>186</v>
      </c>
      <c r="B127" s="20">
        <f>C127*1.16</f>
        <v>69.6</v>
      </c>
      <c r="C127" s="22">
        <v>60</v>
      </c>
      <c r="D127" s="214">
        <v>60</v>
      </c>
      <c r="E127" s="3">
        <v>1.35</v>
      </c>
      <c r="F127" s="3">
        <v>0.3</v>
      </c>
      <c r="G127" s="3">
        <v>8.4</v>
      </c>
      <c r="H127" s="2">
        <f>E127*4+F127*9+G127*4</f>
        <v>41.7</v>
      </c>
      <c r="I127" s="4">
        <v>6.3</v>
      </c>
      <c r="J127" s="197"/>
    </row>
    <row r="128" spans="1:10" ht="27" customHeight="1">
      <c r="A128" s="265" t="s">
        <v>150</v>
      </c>
      <c r="B128" s="265"/>
      <c r="C128" s="265"/>
      <c r="D128" s="265"/>
      <c r="E128" s="265"/>
      <c r="F128" s="265"/>
      <c r="G128" s="265"/>
      <c r="H128" s="265"/>
      <c r="I128" s="265"/>
      <c r="J128" s="197"/>
    </row>
    <row r="129" spans="1:10" ht="27" customHeight="1">
      <c r="A129" s="261" t="s">
        <v>174</v>
      </c>
      <c r="B129" s="261"/>
      <c r="C129" s="261"/>
      <c r="D129" s="214">
        <v>60</v>
      </c>
      <c r="E129" s="3">
        <v>0.5</v>
      </c>
      <c r="F129" s="3">
        <v>0</v>
      </c>
      <c r="G129" s="3">
        <v>1.5</v>
      </c>
      <c r="H129" s="2">
        <f>E129*4+F129*9+G129*4</f>
        <v>8</v>
      </c>
      <c r="I129" s="4">
        <v>12</v>
      </c>
      <c r="J129" s="197"/>
    </row>
    <row r="130" spans="1:10" ht="27" customHeight="1">
      <c r="A130" s="35" t="s">
        <v>190</v>
      </c>
      <c r="B130" s="171">
        <f>C130*1.05</f>
        <v>63</v>
      </c>
      <c r="C130" s="171">
        <v>60</v>
      </c>
      <c r="D130" s="214"/>
      <c r="E130" s="3"/>
      <c r="F130" s="3"/>
      <c r="G130" s="3"/>
      <c r="H130" s="2"/>
      <c r="I130" s="2"/>
      <c r="J130" s="197"/>
    </row>
    <row r="131" spans="1:10" ht="27" customHeight="1">
      <c r="A131" s="35" t="s">
        <v>107</v>
      </c>
      <c r="B131" s="15">
        <f>C131*1.02</f>
        <v>61.2</v>
      </c>
      <c r="C131" s="171">
        <v>60</v>
      </c>
      <c r="D131" s="223"/>
      <c r="E131" s="3"/>
      <c r="F131" s="3"/>
      <c r="G131" s="3"/>
      <c r="H131" s="2"/>
      <c r="I131" s="2"/>
      <c r="J131" s="197"/>
    </row>
    <row r="132" spans="1:10" ht="27" customHeight="1">
      <c r="A132" s="35" t="s">
        <v>175</v>
      </c>
      <c r="B132" s="15">
        <f>C132*1.82</f>
        <v>109.2</v>
      </c>
      <c r="C132" s="171">
        <v>60</v>
      </c>
      <c r="D132" s="223"/>
      <c r="E132" s="3"/>
      <c r="F132" s="3"/>
      <c r="G132" s="3"/>
      <c r="H132" s="2"/>
      <c r="I132" s="2"/>
      <c r="J132" s="197"/>
    </row>
    <row r="133" spans="1:10" ht="27" customHeight="1">
      <c r="A133" s="261" t="s">
        <v>374</v>
      </c>
      <c r="B133" s="261"/>
      <c r="C133" s="295" t="s">
        <v>324</v>
      </c>
      <c r="D133" s="295"/>
      <c r="E133" s="3">
        <v>3.5</v>
      </c>
      <c r="F133" s="3">
        <v>5.4</v>
      </c>
      <c r="G133" s="3">
        <v>12</v>
      </c>
      <c r="H133" s="2">
        <f>E133*4+F133*9+G133*4</f>
        <v>110.6</v>
      </c>
      <c r="I133" s="4">
        <v>2.19</v>
      </c>
      <c r="J133" s="197"/>
    </row>
    <row r="134" spans="1:10" ht="27" customHeight="1">
      <c r="A134" s="111" t="s">
        <v>32</v>
      </c>
      <c r="B134" s="91">
        <f>C134*1.35</f>
        <v>21.6</v>
      </c>
      <c r="C134" s="20">
        <v>16</v>
      </c>
      <c r="D134" s="22"/>
      <c r="E134" s="11"/>
      <c r="F134" s="11"/>
      <c r="G134" s="11"/>
      <c r="H134" s="20"/>
      <c r="I134" s="22"/>
      <c r="J134" s="197"/>
    </row>
    <row r="135" spans="1:10" ht="27" customHeight="1">
      <c r="A135" s="111" t="s">
        <v>33</v>
      </c>
      <c r="B135" s="91">
        <f>C135*1.18</f>
        <v>18.88</v>
      </c>
      <c r="C135" s="22">
        <v>16</v>
      </c>
      <c r="D135" s="22"/>
      <c r="E135" s="11"/>
      <c r="F135" s="11"/>
      <c r="G135" s="11"/>
      <c r="H135" s="20"/>
      <c r="I135" s="31"/>
      <c r="J135" s="197"/>
    </row>
    <row r="136" spans="1:10" ht="27" customHeight="1">
      <c r="A136" s="5" t="s">
        <v>57</v>
      </c>
      <c r="B136" s="57">
        <f>C136*1.25</f>
        <v>50</v>
      </c>
      <c r="C136" s="67">
        <v>40</v>
      </c>
      <c r="D136" s="214"/>
      <c r="E136" s="3"/>
      <c r="F136" s="3"/>
      <c r="G136" s="3"/>
      <c r="H136" s="2"/>
      <c r="I136" s="214"/>
      <c r="J136" s="197"/>
    </row>
    <row r="137" spans="1:10" ht="27" customHeight="1">
      <c r="A137" s="104" t="s">
        <v>30</v>
      </c>
      <c r="B137" s="57">
        <f>C137*1.33</f>
        <v>53.2</v>
      </c>
      <c r="C137" s="67">
        <v>40</v>
      </c>
      <c r="D137" s="214"/>
      <c r="E137" s="3"/>
      <c r="F137" s="3"/>
      <c r="G137" s="3"/>
      <c r="H137" s="2"/>
      <c r="I137" s="30"/>
      <c r="J137" s="197"/>
    </row>
    <row r="138" spans="1:10" ht="27" customHeight="1">
      <c r="A138" s="104" t="s">
        <v>44</v>
      </c>
      <c r="B138" s="20">
        <f>C138*1.25</f>
        <v>25</v>
      </c>
      <c r="C138" s="67">
        <v>20</v>
      </c>
      <c r="D138" s="214"/>
      <c r="E138" s="3"/>
      <c r="F138" s="3"/>
      <c r="G138" s="3"/>
      <c r="H138" s="2"/>
      <c r="I138" s="30"/>
      <c r="J138" s="197"/>
    </row>
    <row r="139" spans="1:10" ht="27" customHeight="1">
      <c r="A139" s="5" t="s">
        <v>138</v>
      </c>
      <c r="B139" s="57">
        <f>C139*1.42</f>
        <v>21.299999999999997</v>
      </c>
      <c r="C139" s="67">
        <v>15</v>
      </c>
      <c r="D139" s="214"/>
      <c r="E139" s="3"/>
      <c r="F139" s="3"/>
      <c r="G139" s="3"/>
      <c r="H139" s="2"/>
      <c r="I139" s="30"/>
      <c r="J139" s="197"/>
    </row>
    <row r="140" spans="1:10" ht="27" customHeight="1">
      <c r="A140" s="104" t="s">
        <v>34</v>
      </c>
      <c r="B140" s="20">
        <f>C140*1.33</f>
        <v>13.3</v>
      </c>
      <c r="C140" s="67">
        <v>10</v>
      </c>
      <c r="D140" s="214"/>
      <c r="E140" s="3"/>
      <c r="F140" s="3"/>
      <c r="G140" s="3"/>
      <c r="H140" s="2"/>
      <c r="I140" s="30"/>
      <c r="J140" s="197"/>
    </row>
    <row r="141" spans="1:10" ht="27" customHeight="1">
      <c r="A141" s="104" t="s">
        <v>35</v>
      </c>
      <c r="B141" s="20">
        <f>C141*1.43</f>
        <v>14.299999999999999</v>
      </c>
      <c r="C141" s="67">
        <v>10</v>
      </c>
      <c r="D141" s="214"/>
      <c r="E141" s="3"/>
      <c r="F141" s="3"/>
      <c r="G141" s="3"/>
      <c r="H141" s="2"/>
      <c r="I141" s="30"/>
      <c r="J141" s="197"/>
    </row>
    <row r="142" spans="1:10" ht="27" customHeight="1">
      <c r="A142" s="104" t="s">
        <v>36</v>
      </c>
      <c r="B142" s="20">
        <f>C142*1.54</f>
        <v>15.4</v>
      </c>
      <c r="C142" s="67">
        <v>10</v>
      </c>
      <c r="D142" s="214"/>
      <c r="E142" s="3"/>
      <c r="F142" s="3"/>
      <c r="G142" s="3"/>
      <c r="H142" s="2"/>
      <c r="I142" s="30"/>
      <c r="J142" s="197"/>
    </row>
    <row r="143" spans="1:10" ht="27" customHeight="1">
      <c r="A143" s="104" t="s">
        <v>37</v>
      </c>
      <c r="B143" s="20">
        <f>C143*1.67</f>
        <v>16.7</v>
      </c>
      <c r="C143" s="67">
        <v>10</v>
      </c>
      <c r="D143" s="214"/>
      <c r="E143" s="3"/>
      <c r="F143" s="3"/>
      <c r="G143" s="3"/>
      <c r="H143" s="2"/>
      <c r="I143" s="30"/>
      <c r="J143" s="197"/>
    </row>
    <row r="144" spans="1:10" ht="27" customHeight="1">
      <c r="A144" s="5" t="s">
        <v>52</v>
      </c>
      <c r="B144" s="57">
        <v>10</v>
      </c>
      <c r="C144" s="67">
        <v>10</v>
      </c>
      <c r="D144" s="214"/>
      <c r="E144" s="3"/>
      <c r="F144" s="3"/>
      <c r="G144" s="3"/>
      <c r="H144" s="2"/>
      <c r="I144" s="30"/>
      <c r="J144" s="194"/>
    </row>
    <row r="145" spans="1:10" ht="27" customHeight="1">
      <c r="A145" s="104" t="s">
        <v>38</v>
      </c>
      <c r="B145" s="20">
        <f>C145*1.25</f>
        <v>15</v>
      </c>
      <c r="C145" s="67">
        <v>12</v>
      </c>
      <c r="D145" s="214"/>
      <c r="E145" s="3"/>
      <c r="F145" s="3"/>
      <c r="G145" s="3"/>
      <c r="H145" s="2"/>
      <c r="I145" s="30"/>
      <c r="J145" s="194"/>
    </row>
    <row r="146" spans="1:10" ht="27" customHeight="1">
      <c r="A146" s="99" t="s">
        <v>30</v>
      </c>
      <c r="B146" s="57">
        <f>C146*1.33</f>
        <v>15.96</v>
      </c>
      <c r="C146" s="67">
        <v>12</v>
      </c>
      <c r="D146" s="214"/>
      <c r="E146" s="3"/>
      <c r="F146" s="3"/>
      <c r="G146" s="3"/>
      <c r="H146" s="2"/>
      <c r="I146" s="30"/>
      <c r="J146" s="198"/>
    </row>
    <row r="147" spans="1:18" s="47" customFormat="1" ht="27" customHeight="1">
      <c r="A147" s="99" t="s">
        <v>39</v>
      </c>
      <c r="B147" s="57">
        <f>C147*1.19</f>
        <v>11.899999999999999</v>
      </c>
      <c r="C147" s="67">
        <v>10</v>
      </c>
      <c r="D147" s="214"/>
      <c r="E147" s="3"/>
      <c r="F147" s="3"/>
      <c r="G147" s="3"/>
      <c r="H147" s="2"/>
      <c r="I147" s="30"/>
      <c r="J147" s="199"/>
      <c r="K147" s="83"/>
      <c r="L147" s="83"/>
      <c r="M147" s="83"/>
      <c r="N147" s="83"/>
      <c r="O147" s="83"/>
      <c r="P147" s="83"/>
      <c r="Q147" s="83"/>
      <c r="R147" s="83"/>
    </row>
    <row r="148" spans="1:10" ht="60" customHeight="1">
      <c r="A148" s="58" t="s">
        <v>126</v>
      </c>
      <c r="B148" s="57">
        <v>6.4</v>
      </c>
      <c r="C148" s="57">
        <v>6.4</v>
      </c>
      <c r="D148" s="214"/>
      <c r="E148" s="3"/>
      <c r="F148" s="3"/>
      <c r="G148" s="3"/>
      <c r="H148" s="2"/>
      <c r="I148" s="30"/>
      <c r="J148" s="197"/>
    </row>
    <row r="149" spans="1:10" ht="27" customHeight="1">
      <c r="A149" s="58" t="s">
        <v>31</v>
      </c>
      <c r="B149" s="57">
        <v>4</v>
      </c>
      <c r="C149" s="57">
        <v>4</v>
      </c>
      <c r="D149" s="214"/>
      <c r="E149" s="3"/>
      <c r="F149" s="3"/>
      <c r="G149" s="3"/>
      <c r="H149" s="2"/>
      <c r="I149" s="30"/>
      <c r="J149" s="197"/>
    </row>
    <row r="150" spans="1:10" ht="27" customHeight="1">
      <c r="A150" s="5" t="s">
        <v>25</v>
      </c>
      <c r="B150" s="74">
        <v>0.5</v>
      </c>
      <c r="C150" s="74">
        <v>0.5</v>
      </c>
      <c r="D150" s="214"/>
      <c r="E150" s="3"/>
      <c r="F150" s="3"/>
      <c r="G150" s="3"/>
      <c r="H150" s="2"/>
      <c r="I150" s="30"/>
      <c r="J150" s="197"/>
    </row>
    <row r="151" spans="1:10" ht="27" customHeight="1">
      <c r="A151" s="104" t="s">
        <v>56</v>
      </c>
      <c r="B151" s="11">
        <v>0.1</v>
      </c>
      <c r="C151" s="11">
        <v>0.1</v>
      </c>
      <c r="D151" s="22"/>
      <c r="E151" s="11"/>
      <c r="F151" s="11"/>
      <c r="G151" s="11"/>
      <c r="H151" s="2"/>
      <c r="I151" s="34"/>
      <c r="J151" s="197"/>
    </row>
    <row r="152" spans="1:10" ht="27" customHeight="1">
      <c r="A152" s="273" t="s">
        <v>197</v>
      </c>
      <c r="B152" s="273"/>
      <c r="C152" s="273"/>
      <c r="D152" s="214">
        <v>50</v>
      </c>
      <c r="E152" s="3">
        <v>7.2</v>
      </c>
      <c r="F152" s="3">
        <v>6.8</v>
      </c>
      <c r="G152" s="3">
        <v>4.7</v>
      </c>
      <c r="H152" s="2">
        <f>E152*4+F152*9+G152*4</f>
        <v>108.8</v>
      </c>
      <c r="I152" s="4">
        <v>0.11</v>
      </c>
      <c r="J152" s="193"/>
    </row>
    <row r="153" spans="1:10" ht="45.75" customHeight="1">
      <c r="A153" s="16" t="s">
        <v>193</v>
      </c>
      <c r="B153" s="91">
        <f>C153*1.35</f>
        <v>55.35</v>
      </c>
      <c r="C153" s="88">
        <v>41</v>
      </c>
      <c r="D153" s="15"/>
      <c r="E153" s="87"/>
      <c r="F153" s="87"/>
      <c r="G153" s="87"/>
      <c r="H153" s="88"/>
      <c r="I153" s="89"/>
      <c r="J153" s="193"/>
    </row>
    <row r="154" spans="1:10" ht="27" customHeight="1">
      <c r="A154" s="156" t="s">
        <v>203</v>
      </c>
      <c r="B154" s="115">
        <f>C154*1.5</f>
        <v>61.5</v>
      </c>
      <c r="C154" s="88">
        <v>41</v>
      </c>
      <c r="D154" s="107"/>
      <c r="E154" s="112"/>
      <c r="F154" s="112"/>
      <c r="G154" s="112"/>
      <c r="H154" s="151"/>
      <c r="I154" s="96"/>
      <c r="J154" s="1"/>
    </row>
    <row r="155" spans="1:10" ht="27" customHeight="1">
      <c r="A155" s="5" t="s">
        <v>29</v>
      </c>
      <c r="B155" s="88">
        <v>8</v>
      </c>
      <c r="C155" s="88">
        <v>8</v>
      </c>
      <c r="D155" s="171"/>
      <c r="E155" s="6"/>
      <c r="F155" s="6"/>
      <c r="G155" s="6"/>
      <c r="H155" s="15"/>
      <c r="I155" s="14"/>
      <c r="J155" s="194"/>
    </row>
    <row r="156" spans="1:10" ht="27" customHeight="1">
      <c r="A156" s="5" t="s">
        <v>39</v>
      </c>
      <c r="B156" s="88">
        <f>C156*1.19</f>
        <v>3.57</v>
      </c>
      <c r="C156" s="88">
        <v>3</v>
      </c>
      <c r="D156" s="171"/>
      <c r="E156" s="6"/>
      <c r="F156" s="6"/>
      <c r="G156" s="6"/>
      <c r="H156" s="15"/>
      <c r="I156" s="14"/>
      <c r="J156" s="194"/>
    </row>
    <row r="157" spans="1:10" ht="27" customHeight="1">
      <c r="A157" s="35" t="s">
        <v>87</v>
      </c>
      <c r="B157" s="88">
        <v>10</v>
      </c>
      <c r="C157" s="88">
        <v>10</v>
      </c>
      <c r="D157" s="171"/>
      <c r="E157" s="6"/>
      <c r="F157" s="6"/>
      <c r="G157" s="6"/>
      <c r="H157" s="15"/>
      <c r="I157" s="14"/>
      <c r="J157" s="194"/>
    </row>
    <row r="158" spans="1:10" ht="27" customHeight="1">
      <c r="A158" s="5" t="s">
        <v>31</v>
      </c>
      <c r="B158" s="88">
        <v>2</v>
      </c>
      <c r="C158" s="88">
        <v>2</v>
      </c>
      <c r="D158" s="171"/>
      <c r="E158" s="6"/>
      <c r="F158" s="6"/>
      <c r="G158" s="6"/>
      <c r="H158" s="15"/>
      <c r="I158" s="14"/>
      <c r="J158" s="194"/>
    </row>
    <row r="159" spans="1:10" ht="27" customHeight="1">
      <c r="A159" s="104" t="s">
        <v>206</v>
      </c>
      <c r="B159" s="84">
        <v>5</v>
      </c>
      <c r="C159" s="84">
        <v>5</v>
      </c>
      <c r="D159" s="171"/>
      <c r="E159" s="87"/>
      <c r="F159" s="87"/>
      <c r="G159" s="87"/>
      <c r="H159" s="15"/>
      <c r="I159" s="89"/>
      <c r="J159" s="195"/>
    </row>
    <row r="160" spans="1:10" ht="27" customHeight="1">
      <c r="A160" s="272" t="s">
        <v>325</v>
      </c>
      <c r="B160" s="272"/>
      <c r="C160" s="272"/>
      <c r="D160" s="214">
        <v>120</v>
      </c>
      <c r="E160" s="36">
        <v>2.2</v>
      </c>
      <c r="F160" s="36">
        <v>4.9</v>
      </c>
      <c r="G160" s="36">
        <v>14.5</v>
      </c>
      <c r="H160" s="37">
        <f>E160*4+F160*9+G160*4</f>
        <v>110.9</v>
      </c>
      <c r="I160" s="36">
        <v>8.307692307692308</v>
      </c>
      <c r="J160" s="195"/>
    </row>
    <row r="161" spans="1:10" ht="27" customHeight="1">
      <c r="A161" s="35" t="s">
        <v>34</v>
      </c>
      <c r="B161" s="20">
        <f>C161*1.33</f>
        <v>135.66</v>
      </c>
      <c r="C161" s="171">
        <v>102</v>
      </c>
      <c r="D161" s="171"/>
      <c r="E161" s="6"/>
      <c r="F161" s="6"/>
      <c r="G161" s="6"/>
      <c r="H161" s="15"/>
      <c r="I161" s="171"/>
      <c r="J161" s="195"/>
    </row>
    <row r="162" spans="1:10" ht="27" customHeight="1">
      <c r="A162" s="35" t="s">
        <v>35</v>
      </c>
      <c r="B162" s="20">
        <f>C162*1.43</f>
        <v>145.85999999999999</v>
      </c>
      <c r="C162" s="171">
        <v>102</v>
      </c>
      <c r="D162" s="171"/>
      <c r="E162" s="6"/>
      <c r="F162" s="6"/>
      <c r="G162" s="6"/>
      <c r="H162" s="15"/>
      <c r="I162" s="33"/>
      <c r="J162" s="195"/>
    </row>
    <row r="163" spans="1:10" ht="27" customHeight="1">
      <c r="A163" s="58" t="s">
        <v>36</v>
      </c>
      <c r="B163" s="20">
        <f>C163*1.54</f>
        <v>157.08</v>
      </c>
      <c r="C163" s="171">
        <v>102</v>
      </c>
      <c r="D163" s="171"/>
      <c r="E163" s="6"/>
      <c r="F163" s="6"/>
      <c r="G163" s="6"/>
      <c r="H163" s="15"/>
      <c r="I163" s="33"/>
      <c r="J163" s="195"/>
    </row>
    <row r="164" spans="1:10" ht="27" customHeight="1">
      <c r="A164" s="58" t="s">
        <v>37</v>
      </c>
      <c r="B164" s="20">
        <f>C164*1.67</f>
        <v>170.34</v>
      </c>
      <c r="C164" s="171">
        <v>102</v>
      </c>
      <c r="D164" s="171"/>
      <c r="E164" s="6"/>
      <c r="F164" s="6"/>
      <c r="G164" s="6"/>
      <c r="H164" s="15"/>
      <c r="I164" s="33"/>
      <c r="J164" s="195"/>
    </row>
    <row r="165" spans="1:10" ht="27" customHeight="1">
      <c r="A165" s="58" t="s">
        <v>349</v>
      </c>
      <c r="B165" s="20">
        <v>20</v>
      </c>
      <c r="C165" s="171">
        <v>20</v>
      </c>
      <c r="D165" s="171"/>
      <c r="E165" s="6"/>
      <c r="F165" s="6"/>
      <c r="G165" s="6"/>
      <c r="H165" s="15"/>
      <c r="I165" s="33"/>
      <c r="J165" s="195"/>
    </row>
    <row r="166" spans="1:10" ht="27" customHeight="1">
      <c r="A166" s="58" t="s">
        <v>31</v>
      </c>
      <c r="B166" s="20">
        <v>5</v>
      </c>
      <c r="C166" s="171">
        <v>5</v>
      </c>
      <c r="D166" s="171"/>
      <c r="E166" s="6"/>
      <c r="F166" s="6"/>
      <c r="G166" s="6"/>
      <c r="H166" s="15"/>
      <c r="I166" s="33"/>
      <c r="J166" s="195"/>
    </row>
    <row r="167" spans="1:10" ht="27" customHeight="1">
      <c r="A167" s="267" t="s">
        <v>75</v>
      </c>
      <c r="B167" s="267"/>
      <c r="C167" s="267"/>
      <c r="D167" s="168">
        <v>180</v>
      </c>
      <c r="E167" s="25">
        <v>0.6</v>
      </c>
      <c r="F167" s="25">
        <v>0</v>
      </c>
      <c r="G167" s="25">
        <v>17.5</v>
      </c>
      <c r="H167" s="37">
        <f>E167*4+F167*9+G167*4</f>
        <v>72.4</v>
      </c>
      <c r="I167" s="4">
        <v>0.11</v>
      </c>
      <c r="J167" s="194"/>
    </row>
    <row r="168" spans="1:18" s="47" customFormat="1" ht="27" customHeight="1">
      <c r="A168" s="5" t="s">
        <v>46</v>
      </c>
      <c r="B168" s="20">
        <v>12</v>
      </c>
      <c r="C168" s="20">
        <v>12</v>
      </c>
      <c r="D168" s="22"/>
      <c r="E168" s="11"/>
      <c r="F168" s="11"/>
      <c r="G168" s="11"/>
      <c r="H168" s="20"/>
      <c r="I168" s="31"/>
      <c r="J168" s="195"/>
      <c r="K168" s="83"/>
      <c r="L168" s="83"/>
      <c r="M168" s="83"/>
      <c r="N168" s="83"/>
      <c r="O168" s="83"/>
      <c r="P168" s="83"/>
      <c r="Q168" s="83"/>
      <c r="R168" s="83"/>
    </row>
    <row r="169" spans="1:10" ht="27" customHeight="1">
      <c r="A169" s="58" t="s">
        <v>25</v>
      </c>
      <c r="B169" s="22">
        <v>10</v>
      </c>
      <c r="C169" s="22">
        <v>10</v>
      </c>
      <c r="D169" s="22"/>
      <c r="E169" s="11"/>
      <c r="F169" s="11"/>
      <c r="G169" s="11"/>
      <c r="H169" s="20"/>
      <c r="I169" s="11"/>
      <c r="J169" s="194"/>
    </row>
    <row r="170" spans="1:10" ht="27" customHeight="1">
      <c r="A170" s="257" t="s">
        <v>91</v>
      </c>
      <c r="B170" s="257"/>
      <c r="C170" s="257"/>
      <c r="D170" s="214">
        <v>20</v>
      </c>
      <c r="E170" s="3">
        <v>1.6</v>
      </c>
      <c r="F170" s="3">
        <v>0.3</v>
      </c>
      <c r="G170" s="3">
        <v>7.6</v>
      </c>
      <c r="H170" s="2">
        <v>39</v>
      </c>
      <c r="I170" s="4">
        <v>0</v>
      </c>
      <c r="J170" s="194"/>
    </row>
    <row r="171" spans="1:10" ht="32.25" customHeight="1">
      <c r="A171" s="12" t="s">
        <v>83</v>
      </c>
      <c r="B171" s="216"/>
      <c r="C171" s="216"/>
      <c r="D171" s="214">
        <v>20</v>
      </c>
      <c r="E171" s="3"/>
      <c r="F171" s="3"/>
      <c r="G171" s="3"/>
      <c r="H171" s="2"/>
      <c r="I171" s="3"/>
      <c r="J171" s="194"/>
    </row>
    <row r="172" spans="1:18" s="47" customFormat="1" ht="27" customHeight="1">
      <c r="A172" s="269" t="s">
        <v>23</v>
      </c>
      <c r="B172" s="270"/>
      <c r="C172" s="270"/>
      <c r="D172" s="214">
        <v>40</v>
      </c>
      <c r="E172" s="3">
        <v>2.6285714285714286</v>
      </c>
      <c r="F172" s="3">
        <v>0.45714285714285713</v>
      </c>
      <c r="G172" s="3">
        <v>13.371428571428572</v>
      </c>
      <c r="H172" s="2">
        <v>70.85714285714286</v>
      </c>
      <c r="I172" s="4">
        <v>0</v>
      </c>
      <c r="J172" s="195"/>
      <c r="K172" s="83"/>
      <c r="L172" s="83"/>
      <c r="M172" s="83"/>
      <c r="N172" s="83"/>
      <c r="O172" s="83"/>
      <c r="P172" s="83"/>
      <c r="Q172" s="83"/>
      <c r="R172" s="83"/>
    </row>
    <row r="173" spans="1:10" ht="27" customHeight="1">
      <c r="A173" s="263" t="s">
        <v>12</v>
      </c>
      <c r="B173" s="263"/>
      <c r="C173" s="263"/>
      <c r="D173" s="46">
        <f aca="true" t="shared" si="1" ref="D173:I173">D174+D175</f>
        <v>250</v>
      </c>
      <c r="E173" s="13">
        <f t="shared" si="1"/>
        <v>1.9000000000000001</v>
      </c>
      <c r="F173" s="13">
        <f t="shared" si="1"/>
        <v>5</v>
      </c>
      <c r="G173" s="13">
        <f t="shared" si="1"/>
        <v>39.9</v>
      </c>
      <c r="H173" s="46">
        <f t="shared" si="1"/>
        <v>212.2</v>
      </c>
      <c r="I173" s="13">
        <f t="shared" si="1"/>
        <v>0</v>
      </c>
      <c r="J173" s="194"/>
    </row>
    <row r="174" spans="1:10" ht="69.75" customHeight="1">
      <c r="A174" s="246" t="s">
        <v>321</v>
      </c>
      <c r="B174" s="22">
        <v>50</v>
      </c>
      <c r="C174" s="22">
        <v>50</v>
      </c>
      <c r="D174" s="247">
        <v>50</v>
      </c>
      <c r="E174" s="3">
        <v>1.8</v>
      </c>
      <c r="F174" s="3">
        <v>5</v>
      </c>
      <c r="G174" s="3">
        <v>22</v>
      </c>
      <c r="H174" s="24">
        <f>E174*4+F174*9+G174*4</f>
        <v>140.2</v>
      </c>
      <c r="I174" s="4">
        <v>0</v>
      </c>
      <c r="J174" s="194"/>
    </row>
    <row r="175" spans="1:10" ht="27" customHeight="1">
      <c r="A175" s="273" t="s">
        <v>102</v>
      </c>
      <c r="B175" s="273"/>
      <c r="C175" s="273"/>
      <c r="D175" s="214">
        <v>200</v>
      </c>
      <c r="E175" s="3">
        <v>0.1</v>
      </c>
      <c r="F175" s="3">
        <v>0</v>
      </c>
      <c r="G175" s="3">
        <v>17.9</v>
      </c>
      <c r="H175" s="2">
        <f>E175*4+F175*9+G175*4</f>
        <v>72</v>
      </c>
      <c r="I175" s="4">
        <v>0</v>
      </c>
      <c r="J175" s="194"/>
    </row>
    <row r="176" spans="1:10" ht="27" customHeight="1">
      <c r="A176" s="104" t="s">
        <v>27</v>
      </c>
      <c r="B176" s="22">
        <v>0.4</v>
      </c>
      <c r="C176" s="22">
        <v>0.4</v>
      </c>
      <c r="D176" s="22"/>
      <c r="E176" s="11"/>
      <c r="F176" s="11"/>
      <c r="G176" s="11"/>
      <c r="H176" s="20"/>
      <c r="I176" s="4"/>
      <c r="J176" s="194"/>
    </row>
    <row r="177" spans="1:10" ht="27" customHeight="1">
      <c r="A177" s="104" t="s">
        <v>25</v>
      </c>
      <c r="B177" s="22">
        <v>18</v>
      </c>
      <c r="C177" s="22">
        <v>18</v>
      </c>
      <c r="D177" s="22"/>
      <c r="E177" s="11"/>
      <c r="F177" s="11"/>
      <c r="G177" s="11"/>
      <c r="H177" s="20"/>
      <c r="I177" s="11"/>
      <c r="J177" s="194"/>
    </row>
    <row r="178" spans="1:10" ht="27" customHeight="1">
      <c r="A178" s="275" t="s">
        <v>158</v>
      </c>
      <c r="B178" s="275"/>
      <c r="C178" s="275"/>
      <c r="D178" s="167">
        <f>D179+D184</f>
        <v>450</v>
      </c>
      <c r="E178" s="98">
        <f>E179+E184+E188</f>
        <v>8.799999999999999</v>
      </c>
      <c r="F178" s="98">
        <f>F179+F184+F188</f>
        <v>12.8</v>
      </c>
      <c r="G178" s="98">
        <f>G179+G184+G188</f>
        <v>73.69999999999999</v>
      </c>
      <c r="H178" s="28">
        <f>H179+H184+H188</f>
        <v>444.7</v>
      </c>
      <c r="I178" s="98">
        <f>I179+I184+I188</f>
        <v>2</v>
      </c>
      <c r="J178" s="194"/>
    </row>
    <row r="179" spans="1:18" s="47" customFormat="1" ht="27" customHeight="1">
      <c r="A179" s="285" t="s">
        <v>326</v>
      </c>
      <c r="B179" s="268"/>
      <c r="C179" s="268"/>
      <c r="D179" s="229">
        <v>250</v>
      </c>
      <c r="E179" s="230">
        <v>7.1</v>
      </c>
      <c r="F179" s="230">
        <v>12.5</v>
      </c>
      <c r="G179" s="230">
        <v>48</v>
      </c>
      <c r="H179" s="77">
        <f>E179*4+F179*9+G179*4</f>
        <v>332.9</v>
      </c>
      <c r="I179" s="82">
        <v>0</v>
      </c>
      <c r="J179" s="195"/>
      <c r="K179" s="83"/>
      <c r="L179" s="83"/>
      <c r="M179" s="83"/>
      <c r="N179" s="83"/>
      <c r="O179" s="83"/>
      <c r="P179" s="83"/>
      <c r="Q179" s="83"/>
      <c r="R179" s="83"/>
    </row>
    <row r="180" spans="1:10" ht="27" customHeight="1">
      <c r="A180" s="104" t="s">
        <v>55</v>
      </c>
      <c r="B180" s="79">
        <v>83</v>
      </c>
      <c r="C180" s="79">
        <v>83</v>
      </c>
      <c r="D180" s="79"/>
      <c r="E180" s="231"/>
      <c r="F180" s="231"/>
      <c r="G180" s="231"/>
      <c r="H180" s="231"/>
      <c r="I180" s="231"/>
      <c r="J180" s="194"/>
    </row>
    <row r="181" spans="1:10" ht="27" customHeight="1">
      <c r="A181" s="104" t="s">
        <v>60</v>
      </c>
      <c r="B181" s="79">
        <v>200</v>
      </c>
      <c r="C181" s="79">
        <v>200</v>
      </c>
      <c r="D181" s="79"/>
      <c r="E181" s="231"/>
      <c r="F181" s="232"/>
      <c r="G181" s="232"/>
      <c r="H181" s="233"/>
      <c r="I181" s="234"/>
      <c r="J181" s="194"/>
    </row>
    <row r="182" spans="1:10" ht="27" customHeight="1">
      <c r="A182" s="104" t="s">
        <v>61</v>
      </c>
      <c r="B182" s="22">
        <v>1.8</v>
      </c>
      <c r="C182" s="22">
        <v>1.8</v>
      </c>
      <c r="D182" s="79"/>
      <c r="E182" s="11"/>
      <c r="F182" s="11"/>
      <c r="G182" s="11"/>
      <c r="H182" s="20"/>
      <c r="I182" s="4"/>
      <c r="J182" s="1"/>
    </row>
    <row r="183" spans="1:10" ht="27" customHeight="1">
      <c r="A183" s="104" t="s">
        <v>31</v>
      </c>
      <c r="B183" s="79">
        <v>10</v>
      </c>
      <c r="C183" s="79">
        <v>10</v>
      </c>
      <c r="D183" s="79"/>
      <c r="E183" s="81"/>
      <c r="F183" s="81"/>
      <c r="G183" s="81"/>
      <c r="H183" s="80"/>
      <c r="I183" s="164"/>
      <c r="J183" s="194"/>
    </row>
    <row r="184" spans="1:10" ht="27" customHeight="1">
      <c r="A184" s="273" t="s">
        <v>77</v>
      </c>
      <c r="B184" s="273"/>
      <c r="C184" s="273"/>
      <c r="D184" s="214">
        <v>200</v>
      </c>
      <c r="E184" s="3">
        <v>0.1</v>
      </c>
      <c r="F184" s="3">
        <v>0</v>
      </c>
      <c r="G184" s="3">
        <v>18.1</v>
      </c>
      <c r="H184" s="2">
        <f>E184*4+F184*9+G184*4</f>
        <v>72.80000000000001</v>
      </c>
      <c r="I184" s="4">
        <v>2</v>
      </c>
      <c r="J184" s="194"/>
    </row>
    <row r="185" spans="1:10" ht="27" customHeight="1">
      <c r="A185" s="104" t="s">
        <v>27</v>
      </c>
      <c r="B185" s="22">
        <v>0.4</v>
      </c>
      <c r="C185" s="22">
        <v>0.4</v>
      </c>
      <c r="D185" s="22"/>
      <c r="E185" s="11"/>
      <c r="F185" s="11"/>
      <c r="G185" s="11"/>
      <c r="H185" s="20"/>
      <c r="I185" s="31"/>
      <c r="J185" s="194"/>
    </row>
    <row r="186" spans="1:10" ht="27" customHeight="1">
      <c r="A186" s="104" t="s">
        <v>25</v>
      </c>
      <c r="B186" s="22">
        <v>18</v>
      </c>
      <c r="C186" s="22">
        <v>18</v>
      </c>
      <c r="D186" s="22"/>
      <c r="E186" s="11"/>
      <c r="F186" s="11"/>
      <c r="G186" s="11"/>
      <c r="H186" s="20"/>
      <c r="I186" s="4"/>
      <c r="J186" s="194"/>
    </row>
    <row r="187" spans="1:10" ht="27" customHeight="1">
      <c r="A187" s="104" t="s">
        <v>28</v>
      </c>
      <c r="B187" s="22">
        <v>6</v>
      </c>
      <c r="C187" s="22">
        <v>5</v>
      </c>
      <c r="D187" s="22"/>
      <c r="E187" s="11"/>
      <c r="F187" s="11"/>
      <c r="G187" s="11"/>
      <c r="H187" s="20"/>
      <c r="I187" s="11"/>
      <c r="J187" s="194"/>
    </row>
    <row r="188" spans="1:10" ht="27" customHeight="1">
      <c r="A188" s="257" t="s">
        <v>91</v>
      </c>
      <c r="B188" s="257"/>
      <c r="C188" s="257"/>
      <c r="D188" s="214">
        <v>20</v>
      </c>
      <c r="E188" s="3">
        <v>1.6</v>
      </c>
      <c r="F188" s="3">
        <v>0.3</v>
      </c>
      <c r="G188" s="3">
        <v>7.6</v>
      </c>
      <c r="H188" s="2">
        <v>39</v>
      </c>
      <c r="I188" s="4">
        <v>0</v>
      </c>
      <c r="J188" s="194"/>
    </row>
    <row r="189" spans="1:18" s="47" customFormat="1" ht="30" customHeight="1">
      <c r="A189" s="12" t="s">
        <v>83</v>
      </c>
      <c r="B189" s="216"/>
      <c r="C189" s="216"/>
      <c r="D189" s="214">
        <v>20</v>
      </c>
      <c r="E189" s="3"/>
      <c r="F189" s="3"/>
      <c r="G189" s="3"/>
      <c r="H189" s="2"/>
      <c r="I189" s="3"/>
      <c r="J189" s="195"/>
      <c r="K189" s="83"/>
      <c r="L189" s="83"/>
      <c r="M189" s="83"/>
      <c r="N189" s="83"/>
      <c r="O189" s="83"/>
      <c r="P189" s="83"/>
      <c r="Q189" s="83"/>
      <c r="R189" s="83"/>
    </row>
    <row r="190" spans="1:18" s="47" customFormat="1" ht="27" customHeight="1">
      <c r="A190" s="263" t="s">
        <v>22</v>
      </c>
      <c r="B190" s="264"/>
      <c r="C190" s="264"/>
      <c r="D190" s="264"/>
      <c r="E190" s="13">
        <f>E108+E124+E173+E122+E178</f>
        <v>34.72857142857143</v>
      </c>
      <c r="F190" s="13">
        <f>F108+F124+F173+F122+F178</f>
        <v>42.607142857142854</v>
      </c>
      <c r="G190" s="13">
        <f>G108+G124+G173+G122+G178</f>
        <v>287.82142857142856</v>
      </c>
      <c r="H190" s="46">
        <f>H108+H124+H173+H122+H178</f>
        <v>1677.057142857143</v>
      </c>
      <c r="I190" s="18">
        <f>I108+I124+I173+I122+I178</f>
        <v>24.237692307692306</v>
      </c>
      <c r="J190" s="195"/>
      <c r="K190" s="83"/>
      <c r="L190" s="83"/>
      <c r="M190" s="83"/>
      <c r="N190" s="83"/>
      <c r="O190" s="83"/>
      <c r="P190" s="83"/>
      <c r="Q190" s="83"/>
      <c r="R190" s="83"/>
    </row>
    <row r="191" spans="1:10" ht="27" customHeight="1">
      <c r="A191" s="259" t="s">
        <v>14</v>
      </c>
      <c r="B191" s="259"/>
      <c r="C191" s="259"/>
      <c r="D191" s="259"/>
      <c r="E191" s="259"/>
      <c r="F191" s="259"/>
      <c r="G191" s="259"/>
      <c r="H191" s="259"/>
      <c r="I191" s="259"/>
      <c r="J191" s="194"/>
    </row>
    <row r="192" spans="1:10" ht="27" customHeight="1">
      <c r="A192" s="274" t="s">
        <v>1</v>
      </c>
      <c r="B192" s="262" t="s">
        <v>2</v>
      </c>
      <c r="C192" s="262" t="s">
        <v>3</v>
      </c>
      <c r="D192" s="262" t="s">
        <v>4</v>
      </c>
      <c r="E192" s="262"/>
      <c r="F192" s="262"/>
      <c r="G192" s="262"/>
      <c r="H192" s="262"/>
      <c r="I192" s="116" t="s">
        <v>155</v>
      </c>
      <c r="J192" s="194"/>
    </row>
    <row r="193" spans="1:10" ht="27" customHeight="1">
      <c r="A193" s="274"/>
      <c r="B193" s="262"/>
      <c r="C193" s="262"/>
      <c r="D193" s="220" t="s">
        <v>5</v>
      </c>
      <c r="E193" s="140" t="s">
        <v>6</v>
      </c>
      <c r="F193" s="140" t="s">
        <v>7</v>
      </c>
      <c r="G193" s="140" t="s">
        <v>8</v>
      </c>
      <c r="H193" s="19" t="s">
        <v>9</v>
      </c>
      <c r="I193" s="116" t="s">
        <v>137</v>
      </c>
      <c r="J193" s="194"/>
    </row>
    <row r="194" spans="1:10" ht="27" customHeight="1">
      <c r="A194" s="263" t="s">
        <v>10</v>
      </c>
      <c r="B194" s="263"/>
      <c r="C194" s="263"/>
      <c r="D194" s="64">
        <f>D195+D201+40</f>
        <v>420</v>
      </c>
      <c r="E194" s="13">
        <f>E195+E201+E204+E207</f>
        <v>5.6000000000000005</v>
      </c>
      <c r="F194" s="13">
        <f>F195+F201+F204+F207</f>
        <v>6.425</v>
      </c>
      <c r="G194" s="13">
        <f>G195+G201+G204+G207</f>
        <v>72.7</v>
      </c>
      <c r="H194" s="46">
        <f>H195+H201+H204+H207</f>
        <v>371.025</v>
      </c>
      <c r="I194" s="13">
        <f>I195+I201+I204+I207</f>
        <v>0.48</v>
      </c>
      <c r="J194" s="194"/>
    </row>
    <row r="195" spans="1:10" ht="27" customHeight="1">
      <c r="A195" s="267" t="s">
        <v>327</v>
      </c>
      <c r="B195" s="267"/>
      <c r="C195" s="267"/>
      <c r="D195" s="214">
        <v>200</v>
      </c>
      <c r="E195" s="3">
        <v>2.9</v>
      </c>
      <c r="F195" s="3">
        <v>6.1</v>
      </c>
      <c r="G195" s="3">
        <v>19.3</v>
      </c>
      <c r="H195" s="2">
        <f>E195*4+F195*9+G195*4</f>
        <v>143.7</v>
      </c>
      <c r="I195" s="69">
        <v>0</v>
      </c>
      <c r="J195" s="194"/>
    </row>
    <row r="196" spans="1:10" ht="27" customHeight="1">
      <c r="A196" s="5" t="s">
        <v>314</v>
      </c>
      <c r="B196" s="171">
        <v>25</v>
      </c>
      <c r="C196" s="171">
        <v>25</v>
      </c>
      <c r="D196" s="214"/>
      <c r="E196" s="3"/>
      <c r="F196" s="3"/>
      <c r="G196" s="3"/>
      <c r="H196" s="2"/>
      <c r="I196" s="235"/>
      <c r="J196" s="194"/>
    </row>
    <row r="197" spans="1:18" s="47" customFormat="1" ht="27" customHeight="1">
      <c r="A197" s="58" t="s">
        <v>60</v>
      </c>
      <c r="B197" s="171">
        <v>182</v>
      </c>
      <c r="C197" s="171">
        <v>182</v>
      </c>
      <c r="D197" s="214"/>
      <c r="E197" s="3"/>
      <c r="F197" s="3"/>
      <c r="G197" s="3"/>
      <c r="H197" s="2"/>
      <c r="I197" s="235"/>
      <c r="J197" s="195"/>
      <c r="K197" s="83"/>
      <c r="L197" s="83"/>
      <c r="M197" s="83"/>
      <c r="N197" s="83"/>
      <c r="O197" s="83"/>
      <c r="P197" s="83"/>
      <c r="Q197" s="83"/>
      <c r="R197" s="83"/>
    </row>
    <row r="198" spans="1:10" ht="27" customHeight="1">
      <c r="A198" s="35" t="s">
        <v>25</v>
      </c>
      <c r="B198" s="171">
        <v>3</v>
      </c>
      <c r="C198" s="171">
        <v>3</v>
      </c>
      <c r="D198" s="214"/>
      <c r="E198" s="3"/>
      <c r="F198" s="3"/>
      <c r="G198" s="3"/>
      <c r="H198" s="2"/>
      <c r="I198" s="235"/>
      <c r="J198" s="194"/>
    </row>
    <row r="199" spans="1:18" s="47" customFormat="1" ht="27" customHeight="1">
      <c r="A199" s="40" t="s">
        <v>61</v>
      </c>
      <c r="B199" s="171">
        <v>1</v>
      </c>
      <c r="C199" s="171">
        <v>1</v>
      </c>
      <c r="D199" s="214"/>
      <c r="E199" s="3"/>
      <c r="F199" s="3"/>
      <c r="G199" s="3"/>
      <c r="H199" s="2"/>
      <c r="I199" s="235"/>
      <c r="J199" s="195"/>
      <c r="K199" s="83"/>
      <c r="L199" s="83"/>
      <c r="M199" s="83"/>
      <c r="N199" s="83"/>
      <c r="O199" s="83"/>
      <c r="P199" s="83"/>
      <c r="Q199" s="83"/>
      <c r="R199" s="83"/>
    </row>
    <row r="200" spans="1:10" ht="27" customHeight="1">
      <c r="A200" s="40" t="s">
        <v>31</v>
      </c>
      <c r="B200" s="171">
        <v>5</v>
      </c>
      <c r="C200" s="171">
        <v>5</v>
      </c>
      <c r="D200" s="214"/>
      <c r="E200" s="3"/>
      <c r="F200" s="3"/>
      <c r="G200" s="3"/>
      <c r="H200" s="2"/>
      <c r="I200" s="235"/>
      <c r="J200" s="194"/>
    </row>
    <row r="201" spans="1:10" ht="27" customHeight="1">
      <c r="A201" s="273" t="s">
        <v>102</v>
      </c>
      <c r="B201" s="273"/>
      <c r="C201" s="273"/>
      <c r="D201" s="214">
        <v>180</v>
      </c>
      <c r="E201" s="3">
        <v>0.1</v>
      </c>
      <c r="F201" s="3">
        <v>0</v>
      </c>
      <c r="G201" s="3">
        <v>17.9</v>
      </c>
      <c r="H201" s="2">
        <f>E201*4+F201*9+G201*4</f>
        <v>72</v>
      </c>
      <c r="I201" s="4">
        <v>0</v>
      </c>
      <c r="J201" s="194"/>
    </row>
    <row r="202" spans="1:10" ht="27" customHeight="1">
      <c r="A202" s="104" t="s">
        <v>27</v>
      </c>
      <c r="B202" s="22">
        <v>0.4</v>
      </c>
      <c r="C202" s="22">
        <v>0.4</v>
      </c>
      <c r="D202" s="22"/>
      <c r="E202" s="11"/>
      <c r="F202" s="11"/>
      <c r="G202" s="11"/>
      <c r="H202" s="20"/>
      <c r="I202" s="4"/>
      <c r="J202" s="194"/>
    </row>
    <row r="203" spans="1:10" ht="27" customHeight="1">
      <c r="A203" s="104" t="s">
        <v>25</v>
      </c>
      <c r="B203" s="22">
        <v>18</v>
      </c>
      <c r="C203" s="22">
        <v>18</v>
      </c>
      <c r="D203" s="22"/>
      <c r="E203" s="11"/>
      <c r="F203" s="11"/>
      <c r="G203" s="11"/>
      <c r="H203" s="20"/>
      <c r="I203" s="11"/>
      <c r="J203" s="194"/>
    </row>
    <row r="204" spans="1:10" ht="27" customHeight="1">
      <c r="A204" s="257" t="s">
        <v>70</v>
      </c>
      <c r="B204" s="257"/>
      <c r="C204" s="257"/>
      <c r="D204" s="214" t="s">
        <v>69</v>
      </c>
      <c r="E204" s="3">
        <v>1.4</v>
      </c>
      <c r="F204" s="3">
        <v>0.175</v>
      </c>
      <c r="G204" s="3">
        <v>29.8</v>
      </c>
      <c r="H204" s="2">
        <f>E204*4+F204*9+G204*4</f>
        <v>126.375</v>
      </c>
      <c r="I204" s="4">
        <v>0.48</v>
      </c>
      <c r="J204" s="194"/>
    </row>
    <row r="205" spans="1:10" ht="27" customHeight="1">
      <c r="A205" s="5" t="s">
        <v>29</v>
      </c>
      <c r="B205" s="171">
        <v>20</v>
      </c>
      <c r="C205" s="171">
        <v>20</v>
      </c>
      <c r="D205" s="214"/>
      <c r="E205" s="3"/>
      <c r="F205" s="3"/>
      <c r="G205" s="3"/>
      <c r="H205" s="2"/>
      <c r="I205" s="4"/>
      <c r="J205" s="194"/>
    </row>
    <row r="206" spans="1:18" s="47" customFormat="1" ht="48.75" customHeight="1">
      <c r="A206" s="5" t="s">
        <v>84</v>
      </c>
      <c r="B206" s="171">
        <v>20.2</v>
      </c>
      <c r="C206" s="171">
        <v>20</v>
      </c>
      <c r="D206" s="214"/>
      <c r="E206" s="3"/>
      <c r="F206" s="3"/>
      <c r="G206" s="3"/>
      <c r="H206" s="3"/>
      <c r="I206" s="3"/>
      <c r="J206" s="195"/>
      <c r="K206" s="83"/>
      <c r="L206" s="83"/>
      <c r="M206" s="83"/>
      <c r="N206" s="83"/>
      <c r="O206" s="83"/>
      <c r="P206" s="83"/>
      <c r="Q206" s="83"/>
      <c r="R206" s="83"/>
    </row>
    <row r="207" spans="1:18" s="47" customFormat="1" ht="27" customHeight="1">
      <c r="A207" s="257" t="s">
        <v>91</v>
      </c>
      <c r="B207" s="257"/>
      <c r="C207" s="257"/>
      <c r="D207" s="244">
        <v>15</v>
      </c>
      <c r="E207" s="3">
        <v>1.2</v>
      </c>
      <c r="F207" s="3">
        <v>0.15</v>
      </c>
      <c r="G207" s="3">
        <v>5.7</v>
      </c>
      <c r="H207" s="2">
        <v>28.95</v>
      </c>
      <c r="I207" s="4">
        <v>0</v>
      </c>
      <c r="J207" s="195"/>
      <c r="K207" s="83"/>
      <c r="L207" s="83"/>
      <c r="M207" s="83"/>
      <c r="N207" s="83"/>
      <c r="O207" s="83"/>
      <c r="P207" s="83"/>
      <c r="Q207" s="83"/>
      <c r="R207" s="83"/>
    </row>
    <row r="208" spans="1:10" ht="27" customHeight="1">
      <c r="A208" s="12" t="s">
        <v>83</v>
      </c>
      <c r="B208" s="216"/>
      <c r="C208" s="216"/>
      <c r="D208" s="214">
        <v>15</v>
      </c>
      <c r="E208" s="3"/>
      <c r="F208" s="3"/>
      <c r="G208" s="3"/>
      <c r="H208" s="3"/>
      <c r="I208" s="3"/>
      <c r="J208" s="194"/>
    </row>
    <row r="209" spans="1:10" ht="27" customHeight="1">
      <c r="A209" s="266" t="s">
        <v>68</v>
      </c>
      <c r="B209" s="266"/>
      <c r="C209" s="266"/>
      <c r="D209" s="65"/>
      <c r="E209" s="13">
        <f>E210</f>
        <v>0.4</v>
      </c>
      <c r="F209" s="13">
        <f>F210</f>
        <v>0.1</v>
      </c>
      <c r="G209" s="13">
        <f>G210</f>
        <v>21</v>
      </c>
      <c r="H209" s="13">
        <f>H210</f>
        <v>86.5</v>
      </c>
      <c r="I209" s="13">
        <f>I210</f>
        <v>19.3</v>
      </c>
      <c r="J209" s="194"/>
    </row>
    <row r="210" spans="1:10" ht="27" customHeight="1">
      <c r="A210" s="257" t="s">
        <v>71</v>
      </c>
      <c r="B210" s="258"/>
      <c r="C210" s="258"/>
      <c r="D210" s="168">
        <v>150</v>
      </c>
      <c r="E210" s="3">
        <v>0.4</v>
      </c>
      <c r="F210" s="3">
        <v>0.1</v>
      </c>
      <c r="G210" s="3">
        <v>21</v>
      </c>
      <c r="H210" s="2">
        <f>E210*4+F210*9+G210*4</f>
        <v>86.5</v>
      </c>
      <c r="I210" s="4">
        <v>19.3</v>
      </c>
      <c r="J210" s="194"/>
    </row>
    <row r="211" spans="1:10" ht="27" customHeight="1">
      <c r="A211" s="174" t="s">
        <v>53</v>
      </c>
      <c r="B211" s="171">
        <v>15</v>
      </c>
      <c r="C211" s="171">
        <v>15</v>
      </c>
      <c r="D211" s="214"/>
      <c r="E211" s="36"/>
      <c r="F211" s="36"/>
      <c r="G211" s="36"/>
      <c r="H211" s="37"/>
      <c r="I211" s="27"/>
      <c r="J211" s="194"/>
    </row>
    <row r="212" spans="1:10" ht="27" customHeight="1">
      <c r="A212" s="104" t="s">
        <v>25</v>
      </c>
      <c r="B212" s="22">
        <v>5</v>
      </c>
      <c r="C212" s="22">
        <v>5</v>
      </c>
      <c r="D212" s="22"/>
      <c r="E212" s="11"/>
      <c r="F212" s="11"/>
      <c r="G212" s="11"/>
      <c r="H212" s="20"/>
      <c r="I212" s="4"/>
      <c r="J212" s="194"/>
    </row>
    <row r="213" spans="1:10" ht="27" customHeight="1">
      <c r="A213" s="263" t="s">
        <v>11</v>
      </c>
      <c r="B213" s="263"/>
      <c r="C213" s="263"/>
      <c r="D213" s="64">
        <f>D214+D252+D265+D271+D280</f>
        <v>700</v>
      </c>
      <c r="E213" s="13">
        <f>E214+E252+E265+E271+E280+E286+E288</f>
        <v>27.533333333333335</v>
      </c>
      <c r="F213" s="13">
        <f>F214+F252+F265+F271+F280+F286+F288</f>
        <v>21.73333333333333</v>
      </c>
      <c r="G213" s="13">
        <f>G214+G252+G265+G271+G280+G286+G288</f>
        <v>80.5</v>
      </c>
      <c r="H213" s="46">
        <f>H214+H252+H265+H271+H280+H286+H288</f>
        <v>629.8666666666667</v>
      </c>
      <c r="I213" s="13">
        <f>I214+I252+I265+I271+I280+I286+I288</f>
        <v>46.39</v>
      </c>
      <c r="J213" s="194"/>
    </row>
    <row r="214" spans="1:10" ht="27" customHeight="1">
      <c r="A214" s="267" t="s">
        <v>94</v>
      </c>
      <c r="B214" s="267"/>
      <c r="C214" s="267"/>
      <c r="D214" s="214">
        <v>60</v>
      </c>
      <c r="E214" s="3">
        <v>1.2</v>
      </c>
      <c r="F214" s="3">
        <v>3.1</v>
      </c>
      <c r="G214" s="3">
        <v>4.8</v>
      </c>
      <c r="H214" s="2">
        <f>E214*4+F214*9+G214*4</f>
        <v>51.900000000000006</v>
      </c>
      <c r="I214" s="4">
        <v>3.26</v>
      </c>
      <c r="J214" s="194"/>
    </row>
    <row r="215" spans="1:10" ht="27" customHeight="1">
      <c r="A215" s="175" t="s">
        <v>34</v>
      </c>
      <c r="B215" s="20">
        <f>C215*1.33</f>
        <v>19.950000000000003</v>
      </c>
      <c r="C215" s="171">
        <v>15</v>
      </c>
      <c r="D215" s="214"/>
      <c r="E215" s="3"/>
      <c r="F215" s="3"/>
      <c r="G215" s="3"/>
      <c r="H215" s="2"/>
      <c r="I215" s="4"/>
      <c r="J215" s="194"/>
    </row>
    <row r="216" spans="1:10" ht="27" customHeight="1">
      <c r="A216" s="175" t="s">
        <v>35</v>
      </c>
      <c r="B216" s="20">
        <f>C216*1.43</f>
        <v>21.45</v>
      </c>
      <c r="C216" s="171">
        <v>15</v>
      </c>
      <c r="D216" s="214"/>
      <c r="E216" s="3"/>
      <c r="F216" s="3"/>
      <c r="G216" s="3"/>
      <c r="H216" s="2"/>
      <c r="I216" s="4"/>
      <c r="J216" s="194"/>
    </row>
    <row r="217" spans="1:10" ht="27" customHeight="1">
      <c r="A217" s="104" t="s">
        <v>36</v>
      </c>
      <c r="B217" s="20">
        <f>C217*1.54</f>
        <v>23.1</v>
      </c>
      <c r="C217" s="171">
        <v>15</v>
      </c>
      <c r="D217" s="214"/>
      <c r="E217" s="3"/>
      <c r="F217" s="3"/>
      <c r="G217" s="3"/>
      <c r="H217" s="2"/>
      <c r="I217" s="4"/>
      <c r="J217" s="194"/>
    </row>
    <row r="218" spans="1:10" ht="27" customHeight="1">
      <c r="A218" s="104" t="s">
        <v>37</v>
      </c>
      <c r="B218" s="20">
        <f>C218*1.67</f>
        <v>25.049999999999997</v>
      </c>
      <c r="C218" s="171">
        <v>15</v>
      </c>
      <c r="D218" s="214"/>
      <c r="E218" s="3"/>
      <c r="F218" s="3"/>
      <c r="G218" s="3"/>
      <c r="H218" s="2"/>
      <c r="I218" s="4"/>
      <c r="J218" s="194"/>
    </row>
    <row r="219" spans="1:10" ht="27" customHeight="1">
      <c r="A219" s="104" t="s">
        <v>38</v>
      </c>
      <c r="B219" s="20">
        <f>C219*1.25</f>
        <v>18.75</v>
      </c>
      <c r="C219" s="171">
        <v>15</v>
      </c>
      <c r="D219" s="214"/>
      <c r="E219" s="3"/>
      <c r="F219" s="3"/>
      <c r="G219" s="3"/>
      <c r="H219" s="2"/>
      <c r="I219" s="4"/>
      <c r="J219" s="194"/>
    </row>
    <row r="220" spans="1:10" ht="27" customHeight="1">
      <c r="A220" s="175" t="s">
        <v>30</v>
      </c>
      <c r="B220" s="15">
        <f>C220*1.33</f>
        <v>19.950000000000003</v>
      </c>
      <c r="C220" s="171">
        <v>15</v>
      </c>
      <c r="D220" s="214"/>
      <c r="E220" s="3"/>
      <c r="F220" s="3"/>
      <c r="G220" s="3"/>
      <c r="H220" s="2"/>
      <c r="I220" s="4"/>
      <c r="J220" s="194"/>
    </row>
    <row r="221" spans="1:10" ht="27" customHeight="1">
      <c r="A221" s="104" t="s">
        <v>140</v>
      </c>
      <c r="B221" s="15">
        <f>C221*1.82</f>
        <v>20.02</v>
      </c>
      <c r="C221" s="15">
        <v>11</v>
      </c>
      <c r="D221" s="214"/>
      <c r="E221" s="3"/>
      <c r="F221" s="3"/>
      <c r="G221" s="3"/>
      <c r="H221" s="2"/>
      <c r="I221" s="4"/>
      <c r="J221" s="194"/>
    </row>
    <row r="222" spans="1:10" ht="27" customHeight="1">
      <c r="A222" s="104" t="s">
        <v>39</v>
      </c>
      <c r="B222" s="15">
        <f>C222*1.19</f>
        <v>13.09</v>
      </c>
      <c r="C222" s="15">
        <v>11</v>
      </c>
      <c r="D222" s="214"/>
      <c r="E222" s="3"/>
      <c r="F222" s="3"/>
      <c r="G222" s="3"/>
      <c r="H222" s="2"/>
      <c r="I222" s="4"/>
      <c r="J222" s="200"/>
    </row>
    <row r="223" spans="1:10" ht="46.5" customHeight="1">
      <c r="A223" s="5" t="s">
        <v>73</v>
      </c>
      <c r="B223" s="15">
        <f>C223*1.54</f>
        <v>15.4</v>
      </c>
      <c r="C223" s="15">
        <v>10</v>
      </c>
      <c r="D223" s="214"/>
      <c r="E223" s="3"/>
      <c r="F223" s="3"/>
      <c r="G223" s="3"/>
      <c r="H223" s="2"/>
      <c r="I223" s="4"/>
      <c r="J223" s="200"/>
    </row>
    <row r="224" spans="1:10" ht="33.75" customHeight="1">
      <c r="A224" s="35" t="s">
        <v>187</v>
      </c>
      <c r="B224" s="15">
        <f>C224*1.09</f>
        <v>10.9</v>
      </c>
      <c r="C224" s="15">
        <v>10</v>
      </c>
      <c r="D224" s="214"/>
      <c r="E224" s="3"/>
      <c r="F224" s="3"/>
      <c r="G224" s="3"/>
      <c r="H224" s="2"/>
      <c r="I224" s="4"/>
      <c r="J224" s="200"/>
    </row>
    <row r="225" spans="1:10" ht="33" customHeight="1">
      <c r="A225" s="35" t="s">
        <v>205</v>
      </c>
      <c r="B225" s="15">
        <f>C225*1.67</f>
        <v>16.7</v>
      </c>
      <c r="C225" s="15">
        <v>10</v>
      </c>
      <c r="D225" s="214"/>
      <c r="E225" s="3"/>
      <c r="F225" s="3"/>
      <c r="G225" s="3"/>
      <c r="H225" s="2"/>
      <c r="I225" s="4"/>
      <c r="J225" s="200"/>
    </row>
    <row r="226" spans="1:10" ht="27" customHeight="1">
      <c r="A226" s="5" t="s">
        <v>31</v>
      </c>
      <c r="B226" s="15">
        <v>3</v>
      </c>
      <c r="C226" s="15">
        <v>3</v>
      </c>
      <c r="D226" s="214"/>
      <c r="E226" s="3"/>
      <c r="F226" s="3"/>
      <c r="G226" s="3"/>
      <c r="H226" s="2"/>
      <c r="I226" s="4"/>
      <c r="J226" s="200"/>
    </row>
    <row r="227" spans="1:18" s="47" customFormat="1" ht="27" customHeight="1">
      <c r="A227" s="265" t="s">
        <v>150</v>
      </c>
      <c r="B227" s="265"/>
      <c r="C227" s="265"/>
      <c r="D227" s="265"/>
      <c r="E227" s="265"/>
      <c r="F227" s="265"/>
      <c r="G227" s="265"/>
      <c r="H227" s="265"/>
      <c r="I227" s="265"/>
      <c r="J227" s="201"/>
      <c r="K227" s="83"/>
      <c r="L227" s="83"/>
      <c r="M227" s="83"/>
      <c r="N227" s="83"/>
      <c r="O227" s="83"/>
      <c r="P227" s="83"/>
      <c r="Q227" s="83"/>
      <c r="R227" s="83"/>
    </row>
    <row r="228" spans="1:10" ht="27" customHeight="1">
      <c r="A228" s="293" t="s">
        <v>114</v>
      </c>
      <c r="B228" s="293"/>
      <c r="C228" s="293"/>
      <c r="D228" s="23">
        <v>60</v>
      </c>
      <c r="E228" s="36">
        <v>0.8</v>
      </c>
      <c r="F228" s="36">
        <v>3</v>
      </c>
      <c r="G228" s="3">
        <v>4.3</v>
      </c>
      <c r="H228" s="24">
        <f>E228*4+F228*9+G228*4</f>
        <v>47.4</v>
      </c>
      <c r="I228" s="4">
        <v>2.35</v>
      </c>
      <c r="J228" s="200"/>
    </row>
    <row r="229" spans="1:10" ht="27" customHeight="1">
      <c r="A229" s="104" t="s">
        <v>34</v>
      </c>
      <c r="B229" s="20">
        <f>C229*1.33</f>
        <v>17.29</v>
      </c>
      <c r="C229" s="22">
        <v>13</v>
      </c>
      <c r="D229" s="23"/>
      <c r="E229" s="36"/>
      <c r="F229" s="36"/>
      <c r="G229" s="36"/>
      <c r="H229" s="2"/>
      <c r="I229" s="59"/>
      <c r="J229" s="200"/>
    </row>
    <row r="230" spans="1:10" ht="27" customHeight="1">
      <c r="A230" s="104" t="s">
        <v>35</v>
      </c>
      <c r="B230" s="20">
        <f>C230*1.43</f>
        <v>18.59</v>
      </c>
      <c r="C230" s="22">
        <v>13</v>
      </c>
      <c r="D230" s="23"/>
      <c r="E230" s="36"/>
      <c r="F230" s="36"/>
      <c r="G230" s="3"/>
      <c r="H230" s="2"/>
      <c r="I230" s="4"/>
      <c r="J230" s="200"/>
    </row>
    <row r="231" spans="1:10" ht="27" customHeight="1">
      <c r="A231" s="104" t="s">
        <v>36</v>
      </c>
      <c r="B231" s="20">
        <f>C231*1.54</f>
        <v>20.02</v>
      </c>
      <c r="C231" s="22">
        <v>13</v>
      </c>
      <c r="D231" s="23"/>
      <c r="E231" s="36"/>
      <c r="F231" s="36"/>
      <c r="G231" s="3"/>
      <c r="H231" s="2"/>
      <c r="I231" s="4"/>
      <c r="J231" s="200"/>
    </row>
    <row r="232" spans="1:10" ht="27" customHeight="1">
      <c r="A232" s="104" t="s">
        <v>37</v>
      </c>
      <c r="B232" s="20">
        <f>C232*1.67</f>
        <v>21.71</v>
      </c>
      <c r="C232" s="22">
        <v>13</v>
      </c>
      <c r="D232" s="37"/>
      <c r="E232" s="36"/>
      <c r="F232" s="36"/>
      <c r="G232" s="3"/>
      <c r="H232" s="2"/>
      <c r="I232" s="4"/>
      <c r="J232" s="200"/>
    </row>
    <row r="233" spans="1:10" ht="27" customHeight="1">
      <c r="A233" s="58" t="s">
        <v>112</v>
      </c>
      <c r="B233" s="20">
        <f>C233*1.25</f>
        <v>18.75</v>
      </c>
      <c r="C233" s="22">
        <v>15</v>
      </c>
      <c r="D233" s="37"/>
      <c r="E233" s="36"/>
      <c r="F233" s="36"/>
      <c r="G233" s="3"/>
      <c r="H233" s="2"/>
      <c r="I233" s="4"/>
      <c r="J233" s="200"/>
    </row>
    <row r="234" spans="1:10" ht="27" customHeight="1">
      <c r="A234" s="104" t="s">
        <v>30</v>
      </c>
      <c r="B234" s="20">
        <f>C234*1.33</f>
        <v>19.950000000000003</v>
      </c>
      <c r="C234" s="22">
        <v>15</v>
      </c>
      <c r="D234" s="37"/>
      <c r="E234" s="36"/>
      <c r="F234" s="36"/>
      <c r="G234" s="3"/>
      <c r="H234" s="2"/>
      <c r="I234" s="4"/>
      <c r="J234" s="200"/>
    </row>
    <row r="235" spans="1:10" ht="27" customHeight="1">
      <c r="A235" s="104" t="s">
        <v>38</v>
      </c>
      <c r="B235" s="20">
        <f>C235*1.25</f>
        <v>15</v>
      </c>
      <c r="C235" s="22">
        <v>12</v>
      </c>
      <c r="D235" s="37"/>
      <c r="E235" s="36"/>
      <c r="F235" s="36"/>
      <c r="G235" s="3"/>
      <c r="H235" s="2"/>
      <c r="I235" s="4"/>
      <c r="J235" s="200"/>
    </row>
    <row r="236" spans="1:10" ht="27" customHeight="1">
      <c r="A236" s="104" t="s">
        <v>30</v>
      </c>
      <c r="B236" s="20">
        <f>C236*1.33</f>
        <v>15.96</v>
      </c>
      <c r="C236" s="22">
        <v>12</v>
      </c>
      <c r="D236" s="37"/>
      <c r="E236" s="36"/>
      <c r="F236" s="36"/>
      <c r="G236" s="3"/>
      <c r="H236" s="2"/>
      <c r="I236" s="4"/>
      <c r="J236" s="200"/>
    </row>
    <row r="237" spans="1:10" ht="27" customHeight="1">
      <c r="A237" s="104" t="s">
        <v>140</v>
      </c>
      <c r="B237" s="20">
        <f>C237*1.82</f>
        <v>25.48</v>
      </c>
      <c r="C237" s="22">
        <v>14</v>
      </c>
      <c r="D237" s="23"/>
      <c r="E237" s="36"/>
      <c r="F237" s="36"/>
      <c r="G237" s="3"/>
      <c r="H237" s="2"/>
      <c r="I237" s="4"/>
      <c r="J237" s="200"/>
    </row>
    <row r="238" spans="1:10" ht="27" customHeight="1">
      <c r="A238" s="5" t="s">
        <v>115</v>
      </c>
      <c r="B238" s="20">
        <f>C238*1.42</f>
        <v>19.88</v>
      </c>
      <c r="C238" s="22">
        <v>14</v>
      </c>
      <c r="D238" s="23"/>
      <c r="E238" s="36"/>
      <c r="F238" s="36"/>
      <c r="G238" s="3"/>
      <c r="H238" s="2"/>
      <c r="I238" s="4"/>
      <c r="J238" s="200"/>
    </row>
    <row r="239" spans="1:10" ht="27" customHeight="1">
      <c r="A239" s="5" t="s">
        <v>39</v>
      </c>
      <c r="B239" s="11">
        <f>C239*1.19</f>
        <v>9.52</v>
      </c>
      <c r="C239" s="22">
        <v>8</v>
      </c>
      <c r="D239" s="23"/>
      <c r="E239" s="36"/>
      <c r="F239" s="36"/>
      <c r="G239" s="3"/>
      <c r="H239" s="2"/>
      <c r="I239" s="4"/>
      <c r="J239" s="200"/>
    </row>
    <row r="240" spans="1:10" ht="27" customHeight="1">
      <c r="A240" s="5" t="s">
        <v>74</v>
      </c>
      <c r="B240" s="20">
        <f>C240*1.25</f>
        <v>10</v>
      </c>
      <c r="C240" s="22">
        <v>8</v>
      </c>
      <c r="D240" s="23"/>
      <c r="E240" s="36"/>
      <c r="F240" s="36"/>
      <c r="G240" s="3"/>
      <c r="H240" s="2"/>
      <c r="I240" s="4"/>
      <c r="J240" s="200"/>
    </row>
    <row r="241" spans="1:10" ht="27" customHeight="1">
      <c r="A241" s="5" t="s">
        <v>31</v>
      </c>
      <c r="B241" s="22">
        <v>3</v>
      </c>
      <c r="C241" s="22">
        <v>3</v>
      </c>
      <c r="D241" s="23"/>
      <c r="E241" s="36"/>
      <c r="F241" s="36"/>
      <c r="G241" s="3"/>
      <c r="H241" s="2"/>
      <c r="I241" s="4"/>
      <c r="J241" s="200"/>
    </row>
    <row r="242" spans="1:10" ht="27" customHeight="1">
      <c r="A242" s="265" t="s">
        <v>150</v>
      </c>
      <c r="B242" s="265"/>
      <c r="C242" s="265"/>
      <c r="D242" s="265"/>
      <c r="E242" s="265"/>
      <c r="F242" s="265"/>
      <c r="G242" s="265"/>
      <c r="H242" s="265"/>
      <c r="I242" s="265"/>
      <c r="J242" s="200"/>
    </row>
    <row r="243" spans="1:10" ht="27" customHeight="1">
      <c r="A243" s="267" t="s">
        <v>176</v>
      </c>
      <c r="B243" s="267"/>
      <c r="C243" s="267"/>
      <c r="D243" s="85">
        <v>60</v>
      </c>
      <c r="E243" s="3">
        <v>0.6</v>
      </c>
      <c r="F243" s="3">
        <v>3</v>
      </c>
      <c r="G243" s="3">
        <v>2</v>
      </c>
      <c r="H243" s="2">
        <f>E243*4+F243*9+G243*4</f>
        <v>37.4</v>
      </c>
      <c r="I243" s="4">
        <v>8.82</v>
      </c>
      <c r="J243" s="200"/>
    </row>
    <row r="244" spans="1:10" ht="27" customHeight="1">
      <c r="A244" s="35" t="s">
        <v>105</v>
      </c>
      <c r="B244" s="87">
        <f>C244*1.02</f>
        <v>20.4</v>
      </c>
      <c r="C244" s="84">
        <v>20</v>
      </c>
      <c r="D244" s="84"/>
      <c r="E244" s="87"/>
      <c r="F244" s="87"/>
      <c r="G244" s="87"/>
      <c r="H244" s="88"/>
      <c r="I244" s="87"/>
      <c r="J244" s="1"/>
    </row>
    <row r="245" spans="1:10" ht="27" customHeight="1">
      <c r="A245" s="5" t="s">
        <v>177</v>
      </c>
      <c r="B245" s="88">
        <f>C245*1.18</f>
        <v>23.599999999999998</v>
      </c>
      <c r="C245" s="84">
        <v>20</v>
      </c>
      <c r="D245" s="84"/>
      <c r="E245" s="87"/>
      <c r="F245" s="87"/>
      <c r="G245" s="87"/>
      <c r="H245" s="88"/>
      <c r="I245" s="89"/>
      <c r="J245" s="197"/>
    </row>
    <row r="246" spans="1:10" ht="27" customHeight="1">
      <c r="A246" s="5" t="s">
        <v>178</v>
      </c>
      <c r="B246" s="88">
        <f>C246*1.02</f>
        <v>35.7</v>
      </c>
      <c r="C246" s="84">
        <v>35</v>
      </c>
      <c r="D246" s="84"/>
      <c r="E246" s="87"/>
      <c r="F246" s="87"/>
      <c r="G246" s="87"/>
      <c r="H246" s="88"/>
      <c r="I246" s="89"/>
      <c r="J246" s="197"/>
    </row>
    <row r="247" spans="1:10" ht="27" customHeight="1">
      <c r="A247" s="35" t="s">
        <v>108</v>
      </c>
      <c r="B247" s="88">
        <f>C247*1.05</f>
        <v>36.75</v>
      </c>
      <c r="C247" s="84">
        <v>35</v>
      </c>
      <c r="D247" s="84"/>
      <c r="E247" s="87"/>
      <c r="F247" s="87"/>
      <c r="G247" s="87"/>
      <c r="H247" s="88"/>
      <c r="I247" s="89"/>
      <c r="J247" s="202"/>
    </row>
    <row r="248" spans="1:10" ht="27" customHeight="1">
      <c r="A248" s="104" t="s">
        <v>39</v>
      </c>
      <c r="B248" s="80">
        <f>C248*1.19</f>
        <v>5.949999999999999</v>
      </c>
      <c r="C248" s="80">
        <v>5</v>
      </c>
      <c r="D248" s="84"/>
      <c r="E248" s="81"/>
      <c r="F248" s="81"/>
      <c r="G248" s="81"/>
      <c r="H248" s="80"/>
      <c r="I248" s="92"/>
      <c r="J248" s="193"/>
    </row>
    <row r="249" spans="1:10" ht="27" customHeight="1">
      <c r="A249" s="104" t="s">
        <v>59</v>
      </c>
      <c r="B249" s="81">
        <f>C249*1.25</f>
        <v>6.25</v>
      </c>
      <c r="C249" s="80">
        <v>5</v>
      </c>
      <c r="D249" s="84"/>
      <c r="E249" s="81"/>
      <c r="F249" s="81"/>
      <c r="G249" s="81"/>
      <c r="H249" s="80"/>
      <c r="I249" s="92"/>
      <c r="J249" s="193"/>
    </row>
    <row r="250" spans="1:10" ht="27" customHeight="1">
      <c r="A250" s="104" t="s">
        <v>109</v>
      </c>
      <c r="B250" s="80">
        <f>C250*1.35</f>
        <v>6.75</v>
      </c>
      <c r="C250" s="80">
        <v>5</v>
      </c>
      <c r="D250" s="84"/>
      <c r="E250" s="81"/>
      <c r="F250" s="81"/>
      <c r="G250" s="81"/>
      <c r="H250" s="80"/>
      <c r="I250" s="92"/>
      <c r="J250" s="1"/>
    </row>
    <row r="251" spans="1:10" ht="27" customHeight="1">
      <c r="A251" s="104" t="s">
        <v>31</v>
      </c>
      <c r="B251" s="79">
        <v>3</v>
      </c>
      <c r="C251" s="79">
        <v>3</v>
      </c>
      <c r="D251" s="84"/>
      <c r="E251" s="81"/>
      <c r="F251" s="81"/>
      <c r="G251" s="81"/>
      <c r="H251" s="80"/>
      <c r="I251" s="92"/>
      <c r="J251" s="194"/>
    </row>
    <row r="252" spans="1:10" ht="27" customHeight="1">
      <c r="A252" s="276" t="s">
        <v>311</v>
      </c>
      <c r="B252" s="286"/>
      <c r="C252" s="286"/>
      <c r="D252" s="168">
        <v>250</v>
      </c>
      <c r="E252" s="25">
        <v>1.7</v>
      </c>
      <c r="F252" s="25">
        <v>4.3</v>
      </c>
      <c r="G252" s="25">
        <v>10</v>
      </c>
      <c r="H252" s="2">
        <f>E252*4+F252*9+G252*4</f>
        <v>85.5</v>
      </c>
      <c r="I252" s="4">
        <v>0.36</v>
      </c>
      <c r="J252" s="194"/>
    </row>
    <row r="253" spans="1:10" ht="27" customHeight="1">
      <c r="A253" s="104" t="s">
        <v>43</v>
      </c>
      <c r="B253" s="11">
        <v>17.5</v>
      </c>
      <c r="C253" s="11">
        <v>17.5</v>
      </c>
      <c r="D253" s="100"/>
      <c r="E253" s="11"/>
      <c r="F253" s="11"/>
      <c r="G253" s="11"/>
      <c r="H253" s="20"/>
      <c r="I253" s="27"/>
      <c r="J253" s="194"/>
    </row>
    <row r="254" spans="1:10" ht="27" customHeight="1">
      <c r="A254" s="104" t="s">
        <v>89</v>
      </c>
      <c r="B254" s="11">
        <v>1.2</v>
      </c>
      <c r="C254" s="11">
        <v>1.2</v>
      </c>
      <c r="D254" s="100"/>
      <c r="E254" s="11"/>
      <c r="F254" s="11"/>
      <c r="G254" s="11"/>
      <c r="H254" s="11"/>
      <c r="I254" s="27"/>
      <c r="J254" s="194"/>
    </row>
    <row r="255" spans="1:10" ht="27" customHeight="1">
      <c r="A255" s="35" t="s">
        <v>87</v>
      </c>
      <c r="B255" s="20">
        <v>5</v>
      </c>
      <c r="C255" s="20">
        <v>5</v>
      </c>
      <c r="D255" s="20"/>
      <c r="E255" s="11"/>
      <c r="F255" s="11"/>
      <c r="G255" s="11"/>
      <c r="H255" s="2"/>
      <c r="I255" s="4"/>
      <c r="J255" s="194"/>
    </row>
    <row r="256" spans="1:10" ht="27" customHeight="1">
      <c r="A256" s="104" t="s">
        <v>60</v>
      </c>
      <c r="B256" s="11">
        <v>3.5</v>
      </c>
      <c r="C256" s="11">
        <v>3.5</v>
      </c>
      <c r="D256" s="22"/>
      <c r="E256" s="11"/>
      <c r="F256" s="11"/>
      <c r="G256" s="11"/>
      <c r="H256" s="2"/>
      <c r="I256" s="4"/>
      <c r="J256" s="194"/>
    </row>
    <row r="257" spans="1:10" ht="27" customHeight="1">
      <c r="A257" s="175" t="s">
        <v>61</v>
      </c>
      <c r="B257" s="11">
        <v>0.5</v>
      </c>
      <c r="C257" s="11">
        <v>0.5</v>
      </c>
      <c r="D257" s="22"/>
      <c r="E257" s="11"/>
      <c r="F257" s="11"/>
      <c r="G257" s="11"/>
      <c r="H257" s="2"/>
      <c r="I257" s="4"/>
      <c r="J257" s="194"/>
    </row>
    <row r="258" spans="1:10" ht="27" customHeight="1">
      <c r="A258" s="175" t="s">
        <v>145</v>
      </c>
      <c r="B258" s="27"/>
      <c r="C258" s="20">
        <v>20</v>
      </c>
      <c r="D258" s="22"/>
      <c r="E258" s="11"/>
      <c r="F258" s="11"/>
      <c r="G258" s="11"/>
      <c r="H258" s="2"/>
      <c r="I258" s="4"/>
      <c r="J258" s="194"/>
    </row>
    <row r="259" spans="1:10" ht="27" customHeight="1">
      <c r="A259" s="58" t="s">
        <v>142</v>
      </c>
      <c r="B259" s="20">
        <v>20</v>
      </c>
      <c r="C259" s="20">
        <v>20</v>
      </c>
      <c r="D259" s="22"/>
      <c r="E259" s="11"/>
      <c r="F259" s="11"/>
      <c r="G259" s="11"/>
      <c r="H259" s="2"/>
      <c r="I259" s="4"/>
      <c r="J259" s="194"/>
    </row>
    <row r="260" spans="1:10" ht="27" customHeight="1">
      <c r="A260" s="104" t="s">
        <v>38</v>
      </c>
      <c r="B260" s="11">
        <f>C260*1.25</f>
        <v>12.5</v>
      </c>
      <c r="C260" s="20">
        <v>10</v>
      </c>
      <c r="D260" s="22"/>
      <c r="E260" s="11"/>
      <c r="F260" s="11"/>
      <c r="G260" s="11"/>
      <c r="H260" s="2"/>
      <c r="I260" s="4"/>
      <c r="J260" s="194"/>
    </row>
    <row r="261" spans="1:10" ht="27" customHeight="1">
      <c r="A261" s="104" t="s">
        <v>30</v>
      </c>
      <c r="B261" s="11">
        <f>C261*1.33</f>
        <v>13.3</v>
      </c>
      <c r="C261" s="20">
        <v>10</v>
      </c>
      <c r="D261" s="22"/>
      <c r="E261" s="11"/>
      <c r="F261" s="11"/>
      <c r="G261" s="11"/>
      <c r="H261" s="2"/>
      <c r="I261" s="4"/>
      <c r="J261" s="194"/>
    </row>
    <row r="262" spans="1:10" ht="27" customHeight="1">
      <c r="A262" s="104" t="s">
        <v>39</v>
      </c>
      <c r="B262" s="20">
        <f>C262*1.19</f>
        <v>11.899999999999999</v>
      </c>
      <c r="C262" s="20">
        <v>10</v>
      </c>
      <c r="D262" s="22"/>
      <c r="E262" s="11"/>
      <c r="F262" s="11"/>
      <c r="G262" s="11"/>
      <c r="H262" s="2"/>
      <c r="I262" s="4"/>
      <c r="J262" s="194"/>
    </row>
    <row r="263" spans="1:10" ht="27" customHeight="1">
      <c r="A263" s="104" t="s">
        <v>31</v>
      </c>
      <c r="B263" s="20">
        <v>4</v>
      </c>
      <c r="C263" s="20">
        <v>4</v>
      </c>
      <c r="D263" s="22"/>
      <c r="E263" s="11"/>
      <c r="F263" s="11"/>
      <c r="G263" s="11"/>
      <c r="H263" s="2"/>
      <c r="I263" s="4"/>
      <c r="J263" s="194"/>
    </row>
    <row r="264" spans="1:10" ht="27" customHeight="1">
      <c r="A264" s="104" t="s">
        <v>56</v>
      </c>
      <c r="B264" s="11">
        <v>0.1</v>
      </c>
      <c r="C264" s="11">
        <v>0.1</v>
      </c>
      <c r="D264" s="22"/>
      <c r="E264" s="11"/>
      <c r="F264" s="11"/>
      <c r="G264" s="11"/>
      <c r="H264" s="2"/>
      <c r="I264" s="34"/>
      <c r="J264" s="194"/>
    </row>
    <row r="265" spans="1:10" ht="27" customHeight="1">
      <c r="A265" s="261" t="s">
        <v>404</v>
      </c>
      <c r="B265" s="286"/>
      <c r="C265" s="286"/>
      <c r="D265" s="214">
        <v>60</v>
      </c>
      <c r="E265" s="3">
        <v>13.3</v>
      </c>
      <c r="F265" s="3">
        <v>7.8</v>
      </c>
      <c r="G265" s="3">
        <v>0.3</v>
      </c>
      <c r="H265" s="2">
        <f>E265*4+F265*9+G265*4</f>
        <v>124.60000000000001</v>
      </c>
      <c r="I265" s="52">
        <v>0.38</v>
      </c>
      <c r="J265" s="194"/>
    </row>
    <row r="266" spans="1:10" ht="27" customHeight="1">
      <c r="A266" s="16" t="s">
        <v>64</v>
      </c>
      <c r="B266" s="20">
        <v>96</v>
      </c>
      <c r="C266" s="20">
        <v>86</v>
      </c>
      <c r="D266" s="22"/>
      <c r="E266" s="11"/>
      <c r="F266" s="11"/>
      <c r="G266" s="11"/>
      <c r="H266" s="20"/>
      <c r="I266" s="34"/>
      <c r="J266" s="194"/>
    </row>
    <row r="267" spans="1:10" ht="27" customHeight="1">
      <c r="A267" s="16" t="s">
        <v>238</v>
      </c>
      <c r="B267" s="20">
        <f>C267*1.054</f>
        <v>90.644</v>
      </c>
      <c r="C267" s="20">
        <v>86</v>
      </c>
      <c r="D267" s="22"/>
      <c r="E267" s="11"/>
      <c r="F267" s="11"/>
      <c r="G267" s="11"/>
      <c r="H267" s="20"/>
      <c r="I267" s="34"/>
      <c r="J267" s="1"/>
    </row>
    <row r="268" spans="1:10" ht="27" customHeight="1">
      <c r="A268" s="16" t="s">
        <v>239</v>
      </c>
      <c r="B268" s="20">
        <f>C268*1.054</f>
        <v>88.536</v>
      </c>
      <c r="C268" s="20">
        <v>84</v>
      </c>
      <c r="D268" s="22"/>
      <c r="E268" s="11"/>
      <c r="F268" s="11"/>
      <c r="G268" s="11"/>
      <c r="H268" s="20"/>
      <c r="I268" s="34"/>
      <c r="J268" s="1"/>
    </row>
    <row r="269" spans="1:10" ht="57" customHeight="1">
      <c r="A269" s="58" t="s">
        <v>126</v>
      </c>
      <c r="B269" s="22">
        <v>2</v>
      </c>
      <c r="C269" s="22">
        <v>2</v>
      </c>
      <c r="D269" s="22"/>
      <c r="E269" s="11"/>
      <c r="F269" s="11"/>
      <c r="G269" s="11"/>
      <c r="H269" s="20"/>
      <c r="I269" s="34"/>
      <c r="J269" s="1"/>
    </row>
    <row r="270" spans="1:10" ht="27" customHeight="1">
      <c r="A270" s="5" t="s">
        <v>31</v>
      </c>
      <c r="B270" s="22">
        <v>2</v>
      </c>
      <c r="C270" s="22">
        <v>2</v>
      </c>
      <c r="D270" s="22"/>
      <c r="E270" s="11"/>
      <c r="F270" s="11"/>
      <c r="G270" s="11"/>
      <c r="H270" s="20"/>
      <c r="I270" s="34"/>
      <c r="J270" s="1"/>
    </row>
    <row r="271" spans="1:10" ht="27" customHeight="1">
      <c r="A271" s="257" t="s">
        <v>124</v>
      </c>
      <c r="B271" s="257"/>
      <c r="C271" s="257"/>
      <c r="D271" s="214">
        <v>150</v>
      </c>
      <c r="E271" s="3">
        <v>5.6</v>
      </c>
      <c r="F271" s="3">
        <v>5.6</v>
      </c>
      <c r="G271" s="3">
        <v>23.4</v>
      </c>
      <c r="H271" s="24">
        <f>E271*4+F271*9+G271*4</f>
        <v>166.39999999999998</v>
      </c>
      <c r="I271" s="4">
        <v>41.29</v>
      </c>
      <c r="J271" s="1"/>
    </row>
    <row r="272" spans="1:10" ht="27" customHeight="1">
      <c r="A272" s="58" t="s">
        <v>44</v>
      </c>
      <c r="B272" s="20">
        <f>C272*1.25</f>
        <v>216.25</v>
      </c>
      <c r="C272" s="61">
        <v>173</v>
      </c>
      <c r="D272" s="22"/>
      <c r="E272" s="11"/>
      <c r="F272" s="11"/>
      <c r="G272" s="11"/>
      <c r="H272" s="20"/>
      <c r="I272" s="22"/>
      <c r="J272" s="1"/>
    </row>
    <row r="273" spans="1:10" ht="27" customHeight="1">
      <c r="A273" s="58" t="s">
        <v>38</v>
      </c>
      <c r="B273" s="11">
        <f>C273*1.25</f>
        <v>11.25</v>
      </c>
      <c r="C273" s="61">
        <v>9</v>
      </c>
      <c r="D273" s="22"/>
      <c r="E273" s="11"/>
      <c r="F273" s="11"/>
      <c r="G273" s="11"/>
      <c r="H273" s="20"/>
      <c r="I273" s="34"/>
      <c r="J273" s="41"/>
    </row>
    <row r="274" spans="1:10" ht="27" customHeight="1">
      <c r="A274" s="58" t="s">
        <v>30</v>
      </c>
      <c r="B274" s="20">
        <f>C274*1.33</f>
        <v>11.97</v>
      </c>
      <c r="C274" s="61">
        <v>9</v>
      </c>
      <c r="D274" s="22"/>
      <c r="E274" s="3"/>
      <c r="F274" s="3"/>
      <c r="G274" s="3"/>
      <c r="H274" s="24"/>
      <c r="I274" s="4"/>
      <c r="J274" s="41"/>
    </row>
    <row r="275" spans="1:10" ht="59.25" customHeight="1">
      <c r="A275" s="58" t="s">
        <v>126</v>
      </c>
      <c r="B275" s="20">
        <v>3</v>
      </c>
      <c r="C275" s="20">
        <v>3</v>
      </c>
      <c r="D275" s="22"/>
      <c r="E275" s="11"/>
      <c r="F275" s="11"/>
      <c r="G275" s="11"/>
      <c r="H275" s="20"/>
      <c r="I275" s="22"/>
      <c r="J275" s="1"/>
    </row>
    <row r="276" spans="1:10" ht="27" customHeight="1">
      <c r="A276" s="58" t="s">
        <v>39</v>
      </c>
      <c r="B276" s="11">
        <f>C276*1.19</f>
        <v>7.14</v>
      </c>
      <c r="C276" s="20">
        <v>6</v>
      </c>
      <c r="D276" s="22"/>
      <c r="E276" s="11"/>
      <c r="F276" s="11"/>
      <c r="G276" s="11"/>
      <c r="H276" s="20"/>
      <c r="I276" s="34"/>
      <c r="J276" s="1"/>
    </row>
    <row r="277" spans="1:10" ht="27" customHeight="1">
      <c r="A277" s="40" t="s">
        <v>31</v>
      </c>
      <c r="B277" s="38">
        <v>4</v>
      </c>
      <c r="C277" s="63">
        <v>4</v>
      </c>
      <c r="D277" s="22"/>
      <c r="E277" s="6"/>
      <c r="F277" s="6"/>
      <c r="G277" s="6"/>
      <c r="H277" s="15"/>
      <c r="I277" s="223"/>
      <c r="J277" s="1"/>
    </row>
    <row r="278" spans="1:10" ht="27" customHeight="1">
      <c r="A278" s="58" t="s">
        <v>43</v>
      </c>
      <c r="B278" s="20">
        <v>4</v>
      </c>
      <c r="C278" s="20">
        <v>4</v>
      </c>
      <c r="D278" s="22"/>
      <c r="E278" s="11"/>
      <c r="F278" s="11"/>
      <c r="G278" s="11"/>
      <c r="H278" s="20"/>
      <c r="I278" s="119"/>
      <c r="J278" s="1"/>
    </row>
    <row r="279" spans="1:10" ht="27" customHeight="1">
      <c r="A279" s="58" t="s">
        <v>25</v>
      </c>
      <c r="B279" s="20">
        <v>1</v>
      </c>
      <c r="C279" s="20">
        <v>1</v>
      </c>
      <c r="D279" s="22"/>
      <c r="E279" s="11"/>
      <c r="F279" s="11"/>
      <c r="G279" s="11"/>
      <c r="H279" s="20"/>
      <c r="I279" s="34"/>
      <c r="J279" s="1"/>
    </row>
    <row r="280" spans="1:10" ht="27" customHeight="1">
      <c r="A280" s="283" t="s">
        <v>98</v>
      </c>
      <c r="B280" s="283"/>
      <c r="C280" s="283"/>
      <c r="D280" s="168">
        <v>180</v>
      </c>
      <c r="E280" s="25">
        <v>0.1</v>
      </c>
      <c r="F280" s="25">
        <v>0</v>
      </c>
      <c r="G280" s="25">
        <v>15.1</v>
      </c>
      <c r="H280" s="2">
        <f>E280*4+F280*9+G280*4</f>
        <v>60.8</v>
      </c>
      <c r="I280" s="4">
        <v>1.1</v>
      </c>
      <c r="J280" s="1"/>
    </row>
    <row r="281" spans="1:10" ht="27" customHeight="1">
      <c r="A281" s="5" t="s">
        <v>99</v>
      </c>
      <c r="B281" s="22">
        <v>18.9</v>
      </c>
      <c r="C281" s="22">
        <v>18</v>
      </c>
      <c r="D281" s="214"/>
      <c r="E281" s="3"/>
      <c r="F281" s="3"/>
      <c r="G281" s="3"/>
      <c r="H281" s="2"/>
      <c r="I281" s="4"/>
      <c r="J281" s="1"/>
    </row>
    <row r="282" spans="1:10" ht="27" customHeight="1">
      <c r="A282" s="5" t="s">
        <v>100</v>
      </c>
      <c r="B282" s="22">
        <v>20</v>
      </c>
      <c r="C282" s="22">
        <v>18</v>
      </c>
      <c r="D282" s="214"/>
      <c r="E282" s="3"/>
      <c r="F282" s="3"/>
      <c r="G282" s="3"/>
      <c r="H282" s="2"/>
      <c r="I282" s="4"/>
      <c r="J282" s="1"/>
    </row>
    <row r="283" spans="1:10" ht="27" customHeight="1">
      <c r="A283" s="5" t="s">
        <v>101</v>
      </c>
      <c r="B283" s="22">
        <v>18.4</v>
      </c>
      <c r="C283" s="22">
        <v>18</v>
      </c>
      <c r="D283" s="214"/>
      <c r="E283" s="3"/>
      <c r="F283" s="3"/>
      <c r="G283" s="3"/>
      <c r="H283" s="2"/>
      <c r="I283" s="4"/>
      <c r="J283" s="1"/>
    </row>
    <row r="284" spans="1:10" ht="27" customHeight="1">
      <c r="A284" s="5" t="s">
        <v>25</v>
      </c>
      <c r="B284" s="22">
        <v>12</v>
      </c>
      <c r="C284" s="22">
        <v>12</v>
      </c>
      <c r="D284" s="214"/>
      <c r="E284" s="3"/>
      <c r="F284" s="32"/>
      <c r="G284" s="36"/>
      <c r="H284" s="37"/>
      <c r="I284" s="27"/>
      <c r="J284" s="1"/>
    </row>
    <row r="285" spans="1:10" ht="27" customHeight="1">
      <c r="A285" s="5" t="s">
        <v>93</v>
      </c>
      <c r="B285" s="11">
        <v>8.6</v>
      </c>
      <c r="C285" s="11">
        <v>8.6</v>
      </c>
      <c r="D285" s="214"/>
      <c r="E285" s="3"/>
      <c r="F285" s="3"/>
      <c r="G285" s="3"/>
      <c r="H285" s="2"/>
      <c r="I285" s="4"/>
      <c r="J285" s="1"/>
    </row>
    <row r="286" spans="1:10" ht="27" customHeight="1">
      <c r="A286" s="273" t="s">
        <v>91</v>
      </c>
      <c r="B286" s="278"/>
      <c r="C286" s="278"/>
      <c r="D286" s="214">
        <v>40</v>
      </c>
      <c r="E286" s="3">
        <v>3.333333333333334</v>
      </c>
      <c r="F286" s="3">
        <v>0.5333333333333333</v>
      </c>
      <c r="G286" s="3">
        <v>15.2</v>
      </c>
      <c r="H286" s="2">
        <v>78.66666666666666</v>
      </c>
      <c r="I286" s="4">
        <v>0</v>
      </c>
      <c r="J286" s="1"/>
    </row>
    <row r="287" spans="1:10" ht="27" customHeight="1">
      <c r="A287" s="273" t="s">
        <v>83</v>
      </c>
      <c r="B287" s="273"/>
      <c r="C287" s="273"/>
      <c r="D287" s="214">
        <v>40</v>
      </c>
      <c r="E287" s="3"/>
      <c r="F287" s="3"/>
      <c r="G287" s="3"/>
      <c r="H287" s="2"/>
      <c r="I287" s="3"/>
      <c r="J287" s="1"/>
    </row>
    <row r="288" spans="1:18" s="47" customFormat="1" ht="27" customHeight="1">
      <c r="A288" s="273" t="s">
        <v>23</v>
      </c>
      <c r="B288" s="278"/>
      <c r="C288" s="278"/>
      <c r="D288" s="214">
        <v>35</v>
      </c>
      <c r="E288" s="3">
        <v>2.3</v>
      </c>
      <c r="F288" s="3">
        <v>0.4</v>
      </c>
      <c r="G288" s="3">
        <v>11.7</v>
      </c>
      <c r="H288" s="2">
        <v>62</v>
      </c>
      <c r="I288" s="4">
        <v>0</v>
      </c>
      <c r="J288" s="41"/>
      <c r="K288" s="83"/>
      <c r="L288" s="83"/>
      <c r="M288" s="83"/>
      <c r="N288" s="83"/>
      <c r="O288" s="83"/>
      <c r="P288" s="83"/>
      <c r="Q288" s="83"/>
      <c r="R288" s="83"/>
    </row>
    <row r="289" spans="1:18" s="47" customFormat="1" ht="27" customHeight="1">
      <c r="A289" s="263" t="s">
        <v>12</v>
      </c>
      <c r="B289" s="263"/>
      <c r="C289" s="263"/>
      <c r="D289" s="64">
        <f aca="true" t="shared" si="2" ref="D289:I289">D290+D291</f>
        <v>250</v>
      </c>
      <c r="E289" s="64">
        <f t="shared" si="2"/>
        <v>2</v>
      </c>
      <c r="F289" s="64">
        <f t="shared" si="2"/>
        <v>5.1</v>
      </c>
      <c r="G289" s="64">
        <f t="shared" si="2"/>
        <v>42.7</v>
      </c>
      <c r="H289" s="64">
        <f t="shared" si="2"/>
        <v>224.7</v>
      </c>
      <c r="I289" s="64">
        <f t="shared" si="2"/>
        <v>3.3</v>
      </c>
      <c r="J289" s="41"/>
      <c r="K289" s="83"/>
      <c r="L289" s="83"/>
      <c r="M289" s="83"/>
      <c r="N289" s="83"/>
      <c r="O289" s="83"/>
      <c r="P289" s="83"/>
      <c r="Q289" s="83"/>
      <c r="R289" s="83"/>
    </row>
    <row r="290" spans="1:10" ht="72" customHeight="1">
      <c r="A290" s="246" t="s">
        <v>321</v>
      </c>
      <c r="B290" s="22">
        <v>50</v>
      </c>
      <c r="C290" s="22">
        <v>50</v>
      </c>
      <c r="D290" s="247">
        <v>50</v>
      </c>
      <c r="E290" s="3">
        <v>1.8</v>
      </c>
      <c r="F290" s="3">
        <v>5</v>
      </c>
      <c r="G290" s="3">
        <v>22</v>
      </c>
      <c r="H290" s="24">
        <f>E290*4+F290*9+G290*4</f>
        <v>140.2</v>
      </c>
      <c r="I290" s="4">
        <v>0</v>
      </c>
      <c r="J290" s="1"/>
    </row>
    <row r="291" spans="1:10" ht="27" customHeight="1">
      <c r="A291" s="261" t="s">
        <v>320</v>
      </c>
      <c r="B291" s="261"/>
      <c r="C291" s="261"/>
      <c r="D291" s="214">
        <v>200</v>
      </c>
      <c r="E291" s="3">
        <v>0.2</v>
      </c>
      <c r="F291" s="3">
        <v>0.1</v>
      </c>
      <c r="G291" s="3">
        <v>20.7</v>
      </c>
      <c r="H291" s="2">
        <f>E291*4+F291*9+G291*4</f>
        <v>84.5</v>
      </c>
      <c r="I291" s="4">
        <v>3.3</v>
      </c>
      <c r="J291" s="1"/>
    </row>
    <row r="292" spans="1:10" ht="27" customHeight="1">
      <c r="A292" s="58" t="s">
        <v>317</v>
      </c>
      <c r="B292" s="22">
        <v>34</v>
      </c>
      <c r="C292" s="22">
        <v>30</v>
      </c>
      <c r="D292" s="22"/>
      <c r="E292" s="11"/>
      <c r="F292" s="11"/>
      <c r="G292" s="11"/>
      <c r="H292" s="20"/>
      <c r="I292" s="4"/>
      <c r="J292" s="1"/>
    </row>
    <row r="293" spans="1:10" ht="27" customHeight="1">
      <c r="A293" s="58" t="s">
        <v>318</v>
      </c>
      <c r="B293" s="22">
        <f>C293*1.11</f>
        <v>33.300000000000004</v>
      </c>
      <c r="C293" s="22">
        <v>30</v>
      </c>
      <c r="D293" s="22"/>
      <c r="E293" s="11"/>
      <c r="F293" s="11"/>
      <c r="G293" s="11"/>
      <c r="H293" s="20"/>
      <c r="I293" s="4"/>
      <c r="J293" s="1"/>
    </row>
    <row r="294" spans="1:10" ht="27" customHeight="1">
      <c r="A294" s="58" t="s">
        <v>319</v>
      </c>
      <c r="B294" s="22">
        <f>C294*1.02</f>
        <v>30.6</v>
      </c>
      <c r="C294" s="22">
        <v>30</v>
      </c>
      <c r="D294" s="22"/>
      <c r="E294" s="11"/>
      <c r="F294" s="11"/>
      <c r="G294" s="11"/>
      <c r="H294" s="20"/>
      <c r="I294" s="4"/>
      <c r="J294" s="1"/>
    </row>
    <row r="295" spans="1:18" s="47" customFormat="1" ht="27" customHeight="1">
      <c r="A295" s="58" t="s">
        <v>101</v>
      </c>
      <c r="B295" s="22">
        <f>C295*1.02</f>
        <v>30.6</v>
      </c>
      <c r="C295" s="22">
        <v>30</v>
      </c>
      <c r="D295" s="22"/>
      <c r="E295" s="11"/>
      <c r="F295" s="11"/>
      <c r="G295" s="11"/>
      <c r="H295" s="20"/>
      <c r="I295" s="4"/>
      <c r="J295" s="41"/>
      <c r="K295" s="83"/>
      <c r="L295" s="83"/>
      <c r="M295" s="83"/>
      <c r="N295" s="83"/>
      <c r="O295" s="83"/>
      <c r="P295" s="83"/>
      <c r="Q295" s="83"/>
      <c r="R295" s="83"/>
    </row>
    <row r="296" spans="1:10" ht="27" customHeight="1">
      <c r="A296" s="58" t="s">
        <v>25</v>
      </c>
      <c r="B296" s="22">
        <v>15</v>
      </c>
      <c r="C296" s="22">
        <v>15</v>
      </c>
      <c r="D296" s="22"/>
      <c r="E296" s="11"/>
      <c r="F296" s="11"/>
      <c r="G296" s="11"/>
      <c r="H296" s="20"/>
      <c r="I296" s="4"/>
      <c r="J296" s="1"/>
    </row>
    <row r="297" spans="1:10" ht="27" customHeight="1">
      <c r="A297" s="275" t="s">
        <v>158</v>
      </c>
      <c r="B297" s="275"/>
      <c r="C297" s="275"/>
      <c r="D297" s="167">
        <f>D298+D307+D322</f>
        <v>450</v>
      </c>
      <c r="E297" s="98">
        <f>E298+E307+E322+E325</f>
        <v>12.933333333333334</v>
      </c>
      <c r="F297" s="98">
        <f>F298+F307+F322+F325</f>
        <v>12.416666666666668</v>
      </c>
      <c r="G297" s="98">
        <f>G298+G307+G322+G325</f>
        <v>51.333333333333336</v>
      </c>
      <c r="H297" s="28">
        <f>H298+H307+H322+H325</f>
        <v>368.81666666666666</v>
      </c>
      <c r="I297" s="28">
        <f>I298+I307+I322+I325</f>
        <v>4.91</v>
      </c>
      <c r="J297" s="1"/>
    </row>
    <row r="298" spans="1:10" ht="27" customHeight="1">
      <c r="A298" s="267" t="s">
        <v>315</v>
      </c>
      <c r="B298" s="267"/>
      <c r="C298" s="267"/>
      <c r="D298" s="214">
        <v>50</v>
      </c>
      <c r="E298" s="3">
        <v>7.2</v>
      </c>
      <c r="F298" s="3">
        <v>4</v>
      </c>
      <c r="G298" s="3">
        <v>6.4</v>
      </c>
      <c r="H298" s="2">
        <f>E298*4+F298*9+G298*4</f>
        <v>90.4</v>
      </c>
      <c r="I298" s="4">
        <v>0.01</v>
      </c>
      <c r="J298" s="1"/>
    </row>
    <row r="299" spans="1:10" ht="27" customHeight="1">
      <c r="A299" s="111" t="s">
        <v>195</v>
      </c>
      <c r="B299" s="15">
        <v>37</v>
      </c>
      <c r="C299" s="20">
        <v>37</v>
      </c>
      <c r="D299" s="214"/>
      <c r="E299" s="3"/>
      <c r="F299" s="3"/>
      <c r="G299" s="3"/>
      <c r="H299" s="2"/>
      <c r="I299" s="4"/>
      <c r="J299" s="1"/>
    </row>
    <row r="300" spans="1:10" ht="27" customHeight="1">
      <c r="A300" s="156" t="s">
        <v>33</v>
      </c>
      <c r="B300" s="57">
        <f>C300*1.18</f>
        <v>43.66</v>
      </c>
      <c r="C300" s="63">
        <v>37</v>
      </c>
      <c r="D300" s="22"/>
      <c r="E300" s="11"/>
      <c r="F300" s="11"/>
      <c r="G300" s="11"/>
      <c r="H300" s="20"/>
      <c r="I300" s="31"/>
      <c r="J300" s="1"/>
    </row>
    <row r="301" spans="1:10" ht="27" customHeight="1">
      <c r="A301" s="16" t="s">
        <v>40</v>
      </c>
      <c r="B301" s="57">
        <f>C301*1.36</f>
        <v>50.32</v>
      </c>
      <c r="C301" s="63">
        <v>37</v>
      </c>
      <c r="D301" s="22"/>
      <c r="E301" s="11"/>
      <c r="F301" s="11"/>
      <c r="G301" s="11"/>
      <c r="H301" s="20"/>
      <c r="I301" s="31"/>
      <c r="J301" s="1"/>
    </row>
    <row r="302" spans="1:10" ht="27" customHeight="1">
      <c r="A302" s="104" t="s">
        <v>29</v>
      </c>
      <c r="B302" s="22">
        <v>9</v>
      </c>
      <c r="C302" s="22">
        <v>9</v>
      </c>
      <c r="D302" s="214"/>
      <c r="E302" s="11"/>
      <c r="F302" s="11"/>
      <c r="G302" s="11"/>
      <c r="H302" s="20"/>
      <c r="I302" s="31"/>
      <c r="J302" s="1"/>
    </row>
    <row r="303" spans="1:10" ht="27" customHeight="1">
      <c r="A303" s="35" t="s">
        <v>87</v>
      </c>
      <c r="B303" s="22">
        <v>4</v>
      </c>
      <c r="C303" s="22">
        <v>4</v>
      </c>
      <c r="D303" s="214"/>
      <c r="E303" s="11"/>
      <c r="F303" s="11"/>
      <c r="G303" s="11"/>
      <c r="H303" s="20"/>
      <c r="I303" s="31"/>
      <c r="J303" s="1"/>
    </row>
    <row r="304" spans="1:10" ht="27" customHeight="1">
      <c r="A304" s="5" t="s">
        <v>162</v>
      </c>
      <c r="B304" s="22">
        <v>8</v>
      </c>
      <c r="C304" s="22">
        <v>8</v>
      </c>
      <c r="D304" s="214"/>
      <c r="E304" s="11"/>
      <c r="F304" s="11"/>
      <c r="G304" s="11"/>
      <c r="H304" s="20"/>
      <c r="I304" s="31"/>
      <c r="J304" s="1"/>
    </row>
    <row r="305" spans="1:10" ht="27" customHeight="1">
      <c r="A305" s="5" t="s">
        <v>31</v>
      </c>
      <c r="B305" s="62">
        <v>2</v>
      </c>
      <c r="C305" s="62">
        <v>2</v>
      </c>
      <c r="D305" s="214"/>
      <c r="E305" s="103"/>
      <c r="F305" s="103"/>
      <c r="G305" s="103"/>
      <c r="H305" s="61"/>
      <c r="I305" s="66"/>
      <c r="J305" s="1"/>
    </row>
    <row r="306" spans="1:10" ht="27" customHeight="1">
      <c r="A306" s="5" t="s">
        <v>43</v>
      </c>
      <c r="B306" s="62">
        <v>5</v>
      </c>
      <c r="C306" s="62">
        <v>5</v>
      </c>
      <c r="D306" s="214"/>
      <c r="E306" s="103"/>
      <c r="F306" s="103"/>
      <c r="G306" s="103"/>
      <c r="H306" s="61"/>
      <c r="I306" s="66"/>
      <c r="J306" s="1"/>
    </row>
    <row r="307" spans="1:10" ht="27" customHeight="1">
      <c r="A307" s="261" t="s">
        <v>328</v>
      </c>
      <c r="B307" s="261"/>
      <c r="C307" s="261"/>
      <c r="D307" s="214">
        <v>200</v>
      </c>
      <c r="E307" s="3">
        <v>4.533333333333333</v>
      </c>
      <c r="F307" s="3">
        <v>8.266666666666667</v>
      </c>
      <c r="G307" s="3">
        <v>21.333333333333332</v>
      </c>
      <c r="H307" s="2">
        <f>G307*4+F307*9+E307*4</f>
        <v>177.86666666666667</v>
      </c>
      <c r="I307" s="4">
        <v>4.9</v>
      </c>
      <c r="J307" s="1"/>
    </row>
    <row r="308" spans="1:10" ht="27" customHeight="1">
      <c r="A308" s="104" t="s">
        <v>38</v>
      </c>
      <c r="B308" s="15">
        <f>C308*1.25</f>
        <v>100</v>
      </c>
      <c r="C308" s="15">
        <v>80</v>
      </c>
      <c r="D308" s="171"/>
      <c r="E308" s="6"/>
      <c r="F308" s="6"/>
      <c r="G308" s="6"/>
      <c r="H308" s="6"/>
      <c r="I308" s="6"/>
      <c r="J308" s="194"/>
    </row>
    <row r="309" spans="1:10" ht="27" customHeight="1">
      <c r="A309" s="174" t="s">
        <v>30</v>
      </c>
      <c r="B309" s="20">
        <f>C309*1.33</f>
        <v>106.4</v>
      </c>
      <c r="C309" s="15">
        <v>80</v>
      </c>
      <c r="D309" s="171"/>
      <c r="E309" s="6"/>
      <c r="F309" s="6"/>
      <c r="G309" s="6"/>
      <c r="H309" s="15"/>
      <c r="I309" s="14"/>
      <c r="J309" s="194"/>
    </row>
    <row r="310" spans="1:10" ht="27" customHeight="1">
      <c r="A310" s="35" t="s">
        <v>188</v>
      </c>
      <c r="B310" s="20">
        <f>C310*1.14</f>
        <v>91.19999999999999</v>
      </c>
      <c r="C310" s="15">
        <v>80</v>
      </c>
      <c r="D310" s="171"/>
      <c r="E310" s="6"/>
      <c r="F310" s="6"/>
      <c r="G310" s="6"/>
      <c r="H310" s="15"/>
      <c r="I310" s="14"/>
      <c r="J310" s="194"/>
    </row>
    <row r="311" spans="1:10" ht="27" customHeight="1">
      <c r="A311" s="5" t="s">
        <v>39</v>
      </c>
      <c r="B311" s="15">
        <f>C311*1.19</f>
        <v>23.799999999999997</v>
      </c>
      <c r="C311" s="15">
        <v>20</v>
      </c>
      <c r="D311" s="171"/>
      <c r="E311" s="6"/>
      <c r="F311" s="6"/>
      <c r="G311" s="6"/>
      <c r="H311" s="15"/>
      <c r="I311" s="33"/>
      <c r="J311" s="194"/>
    </row>
    <row r="312" spans="1:18" s="47" customFormat="1" ht="27" customHeight="1">
      <c r="A312" s="35" t="s">
        <v>34</v>
      </c>
      <c r="B312" s="15">
        <f>C312*1.33</f>
        <v>139.65</v>
      </c>
      <c r="C312" s="15">
        <v>105</v>
      </c>
      <c r="D312" s="171"/>
      <c r="E312" s="6"/>
      <c r="F312" s="6"/>
      <c r="G312" s="6"/>
      <c r="H312" s="15"/>
      <c r="I312" s="33"/>
      <c r="J312" s="203"/>
      <c r="K312" s="83"/>
      <c r="L312" s="83"/>
      <c r="M312" s="83"/>
      <c r="N312" s="83"/>
      <c r="O312" s="83"/>
      <c r="P312" s="83"/>
      <c r="Q312" s="83"/>
      <c r="R312" s="83"/>
    </row>
    <row r="313" spans="1:10" ht="27" customHeight="1">
      <c r="A313" s="35" t="s">
        <v>35</v>
      </c>
      <c r="B313" s="15">
        <f>C313*1.43</f>
        <v>150.15</v>
      </c>
      <c r="C313" s="15">
        <v>105</v>
      </c>
      <c r="D313" s="171"/>
      <c r="E313" s="6"/>
      <c r="F313" s="6"/>
      <c r="G313" s="6"/>
      <c r="H313" s="15"/>
      <c r="I313" s="33"/>
      <c r="J313" s="193"/>
    </row>
    <row r="314" spans="1:18" s="47" customFormat="1" ht="27" customHeight="1">
      <c r="A314" s="35" t="s">
        <v>36</v>
      </c>
      <c r="B314" s="15">
        <f>C314*1.54</f>
        <v>161.70000000000002</v>
      </c>
      <c r="C314" s="15">
        <v>105</v>
      </c>
      <c r="D314" s="171"/>
      <c r="E314" s="6"/>
      <c r="F314" s="6"/>
      <c r="G314" s="6"/>
      <c r="H314" s="15"/>
      <c r="I314" s="33"/>
      <c r="J314" s="41"/>
      <c r="K314" s="83"/>
      <c r="L314" s="83"/>
      <c r="M314" s="83"/>
      <c r="N314" s="83"/>
      <c r="O314" s="83"/>
      <c r="P314" s="83"/>
      <c r="Q314" s="83"/>
      <c r="R314" s="83"/>
    </row>
    <row r="315" spans="1:10" ht="27" customHeight="1">
      <c r="A315" s="35" t="s">
        <v>37</v>
      </c>
      <c r="B315" s="15">
        <f>C315*1.67</f>
        <v>175.35</v>
      </c>
      <c r="C315" s="15">
        <v>105</v>
      </c>
      <c r="D315" s="171"/>
      <c r="E315" s="6"/>
      <c r="F315" s="6"/>
      <c r="G315" s="6"/>
      <c r="H315" s="15"/>
      <c r="I315" s="33"/>
      <c r="J315" s="194"/>
    </row>
    <row r="316" spans="1:10" ht="27" customHeight="1">
      <c r="A316" s="58" t="s">
        <v>43</v>
      </c>
      <c r="B316" s="20">
        <v>3</v>
      </c>
      <c r="C316" s="20">
        <v>3</v>
      </c>
      <c r="D316" s="171"/>
      <c r="E316" s="11"/>
      <c r="F316" s="11"/>
      <c r="G316" s="11"/>
      <c r="H316" s="20"/>
      <c r="I316" s="119"/>
      <c r="J316" s="194"/>
    </row>
    <row r="317" spans="1:18" s="47" customFormat="1" ht="27" customHeight="1">
      <c r="A317" s="58" t="s">
        <v>31</v>
      </c>
      <c r="B317" s="20">
        <v>8</v>
      </c>
      <c r="C317" s="20">
        <v>8</v>
      </c>
      <c r="D317" s="171"/>
      <c r="E317" s="11"/>
      <c r="F317" s="11"/>
      <c r="G317" s="11"/>
      <c r="H317" s="20"/>
      <c r="I317" s="119"/>
      <c r="J317" s="195"/>
      <c r="K317" s="83"/>
      <c r="L317" s="83"/>
      <c r="M317" s="83"/>
      <c r="N317" s="83"/>
      <c r="O317" s="83"/>
      <c r="P317" s="83"/>
      <c r="Q317" s="83"/>
      <c r="R317" s="83"/>
    </row>
    <row r="318" spans="1:10" ht="17.25" customHeight="1">
      <c r="A318" s="265" t="s">
        <v>150</v>
      </c>
      <c r="B318" s="265"/>
      <c r="C318" s="265"/>
      <c r="D318" s="265"/>
      <c r="E318" s="265"/>
      <c r="F318" s="265"/>
      <c r="G318" s="265"/>
      <c r="H318" s="265"/>
      <c r="I318" s="265"/>
      <c r="J318" s="194"/>
    </row>
    <row r="319" spans="1:10" ht="27" customHeight="1">
      <c r="A319" s="261" t="s">
        <v>375</v>
      </c>
      <c r="B319" s="261"/>
      <c r="C319" s="261"/>
      <c r="D319" s="214">
        <v>200</v>
      </c>
      <c r="E319" s="3">
        <v>2.2666666666666666</v>
      </c>
      <c r="F319" s="3">
        <v>8.4</v>
      </c>
      <c r="G319" s="3">
        <v>18.666666666666668</v>
      </c>
      <c r="H319" s="2">
        <f>G319*4+F319*9+E319*4</f>
        <v>159.33333333333334</v>
      </c>
      <c r="I319" s="4">
        <v>12.8</v>
      </c>
      <c r="J319" s="194"/>
    </row>
    <row r="320" spans="1:10" ht="27" customHeight="1">
      <c r="A320" s="35" t="s">
        <v>164</v>
      </c>
      <c r="B320" s="15">
        <f>C320*1.49</f>
        <v>363.56</v>
      </c>
      <c r="C320" s="15">
        <v>244</v>
      </c>
      <c r="D320" s="171"/>
      <c r="E320" s="6"/>
      <c r="F320" s="6"/>
      <c r="G320" s="6"/>
      <c r="H320" s="6"/>
      <c r="I320" s="6"/>
      <c r="J320" s="194"/>
    </row>
    <row r="321" spans="1:10" ht="27" customHeight="1">
      <c r="A321" s="58" t="s">
        <v>31</v>
      </c>
      <c r="B321" s="20">
        <v>8</v>
      </c>
      <c r="C321" s="20">
        <v>8</v>
      </c>
      <c r="D321" s="171"/>
      <c r="E321" s="11"/>
      <c r="F321" s="11"/>
      <c r="G321" s="11"/>
      <c r="H321" s="20"/>
      <c r="I321" s="119"/>
      <c r="J321" s="194"/>
    </row>
    <row r="322" spans="1:10" ht="27" customHeight="1">
      <c r="A322" s="257" t="s">
        <v>200</v>
      </c>
      <c r="B322" s="257"/>
      <c r="C322" s="257"/>
      <c r="D322" s="85">
        <v>200</v>
      </c>
      <c r="E322" s="86">
        <v>0</v>
      </c>
      <c r="F322" s="86">
        <v>0</v>
      </c>
      <c r="G322" s="86">
        <v>17.9</v>
      </c>
      <c r="H322" s="77">
        <f>E322*4+F322*9+G322*4</f>
        <v>71.6</v>
      </c>
      <c r="I322" s="4">
        <v>0</v>
      </c>
      <c r="J322" s="194"/>
    </row>
    <row r="323" spans="1:10" ht="43.5" customHeight="1">
      <c r="A323" s="104" t="s">
        <v>201</v>
      </c>
      <c r="B323" s="79">
        <v>0.4</v>
      </c>
      <c r="C323" s="79">
        <v>0.4</v>
      </c>
      <c r="D323" s="22"/>
      <c r="E323" s="11"/>
      <c r="F323" s="11"/>
      <c r="G323" s="11"/>
      <c r="H323" s="20"/>
      <c r="I323" s="11"/>
      <c r="J323" s="194"/>
    </row>
    <row r="324" spans="1:10" ht="27" customHeight="1">
      <c r="A324" s="58" t="s">
        <v>25</v>
      </c>
      <c r="B324" s="22">
        <v>18</v>
      </c>
      <c r="C324" s="22">
        <v>18</v>
      </c>
      <c r="D324" s="22"/>
      <c r="E324" s="11"/>
      <c r="F324" s="11"/>
      <c r="G324" s="11"/>
      <c r="H324" s="20"/>
      <c r="I324" s="27"/>
      <c r="J324" s="204"/>
    </row>
    <row r="325" spans="1:10" ht="27" customHeight="1">
      <c r="A325" s="257" t="s">
        <v>91</v>
      </c>
      <c r="B325" s="257"/>
      <c r="C325" s="257"/>
      <c r="D325" s="214">
        <v>15</v>
      </c>
      <c r="E325" s="3">
        <v>1.2</v>
      </c>
      <c r="F325" s="3">
        <v>0.15</v>
      </c>
      <c r="G325" s="3">
        <v>5.7</v>
      </c>
      <c r="H325" s="2">
        <v>28.95</v>
      </c>
      <c r="I325" s="4">
        <v>0</v>
      </c>
      <c r="J325" s="195"/>
    </row>
    <row r="326" spans="1:10" ht="27" customHeight="1">
      <c r="A326" s="257" t="s">
        <v>83</v>
      </c>
      <c r="B326" s="257"/>
      <c r="C326" s="257"/>
      <c r="D326" s="214">
        <v>15</v>
      </c>
      <c r="E326" s="3"/>
      <c r="F326" s="3"/>
      <c r="G326" s="3"/>
      <c r="H326" s="2"/>
      <c r="I326" s="4"/>
      <c r="J326" s="195"/>
    </row>
    <row r="327" spans="1:10" ht="27" customHeight="1">
      <c r="A327" s="263" t="s">
        <v>22</v>
      </c>
      <c r="B327" s="264"/>
      <c r="C327" s="264"/>
      <c r="D327" s="264"/>
      <c r="E327" s="13">
        <f>E194+E213+E289+E209+E297</f>
        <v>48.46666666666667</v>
      </c>
      <c r="F327" s="13">
        <f>F194+F213+F289+F209+F297</f>
        <v>45.775000000000006</v>
      </c>
      <c r="G327" s="13">
        <f>G194+G213+G289+G209+G297</f>
        <v>268.2333333333333</v>
      </c>
      <c r="H327" s="46">
        <f>H194+H213+H289+H209+H297</f>
        <v>1680.9083333333333</v>
      </c>
      <c r="I327" s="18">
        <f>I194+I213+I289+I209+I297</f>
        <v>74.38</v>
      </c>
      <c r="J327" s="195"/>
    </row>
    <row r="328" spans="1:10" ht="27" customHeight="1">
      <c r="A328" s="259" t="s">
        <v>15</v>
      </c>
      <c r="B328" s="259"/>
      <c r="C328" s="259"/>
      <c r="D328" s="259"/>
      <c r="E328" s="259"/>
      <c r="F328" s="259"/>
      <c r="G328" s="259"/>
      <c r="H328" s="259"/>
      <c r="I328" s="259"/>
      <c r="J328" s="195"/>
    </row>
    <row r="329" spans="1:18" s="47" customFormat="1" ht="27" customHeight="1">
      <c r="A329" s="274" t="s">
        <v>1</v>
      </c>
      <c r="B329" s="262" t="s">
        <v>2</v>
      </c>
      <c r="C329" s="262" t="s">
        <v>3</v>
      </c>
      <c r="D329" s="262" t="s">
        <v>4</v>
      </c>
      <c r="E329" s="262"/>
      <c r="F329" s="262"/>
      <c r="G329" s="262"/>
      <c r="H329" s="262"/>
      <c r="I329" s="116" t="s">
        <v>155</v>
      </c>
      <c r="J329" s="10"/>
      <c r="K329" s="83"/>
      <c r="L329" s="83"/>
      <c r="M329" s="83"/>
      <c r="N329" s="83"/>
      <c r="O329" s="83"/>
      <c r="P329" s="83"/>
      <c r="Q329" s="83"/>
      <c r="R329" s="83"/>
    </row>
    <row r="330" spans="1:10" ht="27" customHeight="1">
      <c r="A330" s="274"/>
      <c r="B330" s="262"/>
      <c r="C330" s="262"/>
      <c r="D330" s="220" t="s">
        <v>5</v>
      </c>
      <c r="E330" s="140" t="s">
        <v>6</v>
      </c>
      <c r="F330" s="140" t="s">
        <v>7</v>
      </c>
      <c r="G330" s="140" t="s">
        <v>8</v>
      </c>
      <c r="H330" s="19" t="s">
        <v>9</v>
      </c>
      <c r="I330" s="116" t="s">
        <v>137</v>
      </c>
      <c r="J330" s="1"/>
    </row>
    <row r="331" spans="1:10" ht="27" customHeight="1">
      <c r="A331" s="263" t="s">
        <v>10</v>
      </c>
      <c r="B331" s="263"/>
      <c r="C331" s="263"/>
      <c r="D331" s="46">
        <f>D332+25+D343+D349</f>
        <v>485</v>
      </c>
      <c r="E331" s="13">
        <f>E337+E341+E343+E346</f>
        <v>16.8</v>
      </c>
      <c r="F331" s="13">
        <f>F337+F341+F343+F346</f>
        <v>14.600000000000001</v>
      </c>
      <c r="G331" s="13">
        <f>G337+G341+G343+G346</f>
        <v>51.7</v>
      </c>
      <c r="H331" s="46">
        <f>H337+H341+H343+H346</f>
        <v>405</v>
      </c>
      <c r="I331" s="13">
        <f>I337+I341+I343+I346</f>
        <v>0</v>
      </c>
      <c r="J331" s="1"/>
    </row>
    <row r="332" spans="1:10" ht="27" customHeight="1">
      <c r="A332" s="273" t="s">
        <v>329</v>
      </c>
      <c r="B332" s="273"/>
      <c r="C332" s="273"/>
      <c r="D332" s="214">
        <v>100</v>
      </c>
      <c r="E332" s="3">
        <v>8.9</v>
      </c>
      <c r="F332" s="3">
        <v>8.5</v>
      </c>
      <c r="G332" s="3">
        <v>0</v>
      </c>
      <c r="H332" s="2">
        <f>E332*4+F332*9+G332*4</f>
        <v>112.1</v>
      </c>
      <c r="I332" s="4">
        <v>0</v>
      </c>
      <c r="J332" s="1"/>
    </row>
    <row r="333" spans="1:10" ht="27" customHeight="1">
      <c r="A333" s="35" t="s">
        <v>202</v>
      </c>
      <c r="B333" s="20">
        <v>76</v>
      </c>
      <c r="C333" s="20">
        <v>76</v>
      </c>
      <c r="D333" s="22"/>
      <c r="E333" s="11"/>
      <c r="F333" s="11"/>
      <c r="G333" s="11"/>
      <c r="H333" s="20"/>
      <c r="I333" s="22"/>
      <c r="J333" s="1"/>
    </row>
    <row r="334" spans="1:10" ht="27" customHeight="1">
      <c r="A334" s="35" t="s">
        <v>60</v>
      </c>
      <c r="B334" s="20">
        <v>29</v>
      </c>
      <c r="C334" s="20">
        <v>29</v>
      </c>
      <c r="D334" s="22"/>
      <c r="E334" s="11"/>
      <c r="F334" s="11"/>
      <c r="G334" s="11"/>
      <c r="H334" s="20"/>
      <c r="I334" s="22"/>
      <c r="J334" s="1"/>
    </row>
    <row r="335" spans="1:18" s="47" customFormat="1" ht="27" customHeight="1">
      <c r="A335" s="58" t="s">
        <v>31</v>
      </c>
      <c r="B335" s="22">
        <v>1</v>
      </c>
      <c r="C335" s="22">
        <v>1</v>
      </c>
      <c r="D335" s="22"/>
      <c r="E335" s="11"/>
      <c r="F335" s="11"/>
      <c r="G335" s="11"/>
      <c r="H335" s="20"/>
      <c r="I335" s="31"/>
      <c r="J335" s="41"/>
      <c r="K335" s="83"/>
      <c r="L335" s="83"/>
      <c r="M335" s="83"/>
      <c r="N335" s="83"/>
      <c r="O335" s="83"/>
      <c r="P335" s="83"/>
      <c r="Q335" s="83"/>
      <c r="R335" s="83"/>
    </row>
    <row r="336" spans="1:10" ht="27" customHeight="1">
      <c r="A336" s="280" t="s">
        <v>150</v>
      </c>
      <c r="B336" s="281"/>
      <c r="C336" s="281"/>
      <c r="D336" s="281"/>
      <c r="E336" s="281"/>
      <c r="F336" s="281"/>
      <c r="G336" s="281"/>
      <c r="H336" s="281"/>
      <c r="I336" s="282"/>
      <c r="J336" s="1"/>
    </row>
    <row r="337" spans="1:10" ht="27" customHeight="1">
      <c r="A337" s="273" t="s">
        <v>350</v>
      </c>
      <c r="B337" s="273"/>
      <c r="C337" s="273"/>
      <c r="D337" s="214">
        <v>105</v>
      </c>
      <c r="E337" s="3">
        <v>11</v>
      </c>
      <c r="F337" s="3">
        <v>10.3</v>
      </c>
      <c r="G337" s="3">
        <v>0</v>
      </c>
      <c r="H337" s="2">
        <f>E337*4+F337*9+G337*4</f>
        <v>136.7</v>
      </c>
      <c r="I337" s="4">
        <v>0</v>
      </c>
      <c r="J337" s="1"/>
    </row>
    <row r="338" spans="1:18" s="47" customFormat="1" ht="27" customHeight="1">
      <c r="A338" s="35" t="s">
        <v>202</v>
      </c>
      <c r="B338" s="20">
        <v>80</v>
      </c>
      <c r="C338" s="20">
        <v>80</v>
      </c>
      <c r="D338" s="22"/>
      <c r="E338" s="11"/>
      <c r="F338" s="11"/>
      <c r="G338" s="11"/>
      <c r="H338" s="20"/>
      <c r="I338" s="22"/>
      <c r="J338" s="41"/>
      <c r="K338" s="83"/>
      <c r="L338" s="83"/>
      <c r="M338" s="83"/>
      <c r="N338" s="83"/>
      <c r="O338" s="83"/>
      <c r="P338" s="83"/>
      <c r="Q338" s="83"/>
      <c r="R338" s="83"/>
    </row>
    <row r="339" spans="1:10" ht="27" customHeight="1">
      <c r="A339" s="35" t="s">
        <v>60</v>
      </c>
      <c r="B339" s="20">
        <v>40</v>
      </c>
      <c r="C339" s="20">
        <v>40</v>
      </c>
      <c r="D339" s="22"/>
      <c r="E339" s="11"/>
      <c r="F339" s="11"/>
      <c r="G339" s="11"/>
      <c r="H339" s="20"/>
      <c r="I339" s="22"/>
      <c r="J339" s="1"/>
    </row>
    <row r="340" spans="1:10" s="47" customFormat="1" ht="27" customHeight="1">
      <c r="A340" s="58" t="s">
        <v>31</v>
      </c>
      <c r="B340" s="22">
        <v>2</v>
      </c>
      <c r="C340" s="22">
        <v>2</v>
      </c>
      <c r="D340" s="22"/>
      <c r="E340" s="11"/>
      <c r="F340" s="11"/>
      <c r="G340" s="11"/>
      <c r="H340" s="20"/>
      <c r="I340" s="31"/>
      <c r="J340" s="41"/>
    </row>
    <row r="341" spans="1:10" ht="39" customHeight="1">
      <c r="A341" s="261" t="s">
        <v>387</v>
      </c>
      <c r="B341" s="261"/>
      <c r="C341" s="261"/>
      <c r="D341" s="56" t="s">
        <v>217</v>
      </c>
      <c r="E341" s="3">
        <v>3.7</v>
      </c>
      <c r="F341" s="3">
        <v>3.9</v>
      </c>
      <c r="G341" s="3">
        <v>26.5</v>
      </c>
      <c r="H341" s="24">
        <f>E341*4+F341*9+G341*4</f>
        <v>155.9</v>
      </c>
      <c r="I341" s="4">
        <v>0</v>
      </c>
      <c r="J341" s="1"/>
    </row>
    <row r="342" spans="1:10" ht="46.5" customHeight="1">
      <c r="A342" s="58" t="s">
        <v>316</v>
      </c>
      <c r="B342" s="22">
        <v>25</v>
      </c>
      <c r="C342" s="22">
        <v>25</v>
      </c>
      <c r="D342" s="22"/>
      <c r="E342" s="11"/>
      <c r="F342" s="11"/>
      <c r="G342" s="11"/>
      <c r="H342" s="20"/>
      <c r="I342" s="31"/>
      <c r="J342" s="1"/>
    </row>
    <row r="343" spans="1:10" ht="27" customHeight="1">
      <c r="A343" s="257" t="s">
        <v>159</v>
      </c>
      <c r="B343" s="257"/>
      <c r="C343" s="257"/>
      <c r="D343" s="214">
        <v>180</v>
      </c>
      <c r="E343" s="3">
        <v>0</v>
      </c>
      <c r="F343" s="3">
        <v>0</v>
      </c>
      <c r="G343" s="3">
        <v>15.1</v>
      </c>
      <c r="H343" s="2">
        <f>E343*4+F343*9+G343*4</f>
        <v>60.4</v>
      </c>
      <c r="I343" s="4">
        <v>0</v>
      </c>
      <c r="J343" s="1"/>
    </row>
    <row r="344" spans="1:10" ht="27" customHeight="1">
      <c r="A344" s="104" t="s">
        <v>27</v>
      </c>
      <c r="B344" s="22">
        <v>0.4</v>
      </c>
      <c r="C344" s="22">
        <v>0.4</v>
      </c>
      <c r="D344" s="22"/>
      <c r="E344" s="11"/>
      <c r="F344" s="11"/>
      <c r="G344" s="11"/>
      <c r="H344" s="20"/>
      <c r="I344" s="4"/>
      <c r="J344" s="1"/>
    </row>
    <row r="345" spans="1:10" ht="27" customHeight="1">
      <c r="A345" s="104" t="s">
        <v>25</v>
      </c>
      <c r="B345" s="22">
        <v>15</v>
      </c>
      <c r="C345" s="22">
        <v>15</v>
      </c>
      <c r="D345" s="22"/>
      <c r="E345" s="11"/>
      <c r="F345" s="11"/>
      <c r="G345" s="11"/>
      <c r="H345" s="20"/>
      <c r="I345" s="11"/>
      <c r="J345" s="1"/>
    </row>
    <row r="346" spans="1:10" ht="27" customHeight="1">
      <c r="A346" s="257" t="s">
        <v>91</v>
      </c>
      <c r="B346" s="257"/>
      <c r="C346" s="257"/>
      <c r="D346" s="214">
        <v>20</v>
      </c>
      <c r="E346" s="3">
        <v>2.1</v>
      </c>
      <c r="F346" s="3">
        <v>0.4</v>
      </c>
      <c r="G346" s="3">
        <v>10.1</v>
      </c>
      <c r="H346" s="2">
        <v>52</v>
      </c>
      <c r="I346" s="4">
        <v>0</v>
      </c>
      <c r="J346" s="1"/>
    </row>
    <row r="347" spans="1:10" ht="35.25" customHeight="1">
      <c r="A347" s="12" t="s">
        <v>83</v>
      </c>
      <c r="B347" s="216"/>
      <c r="C347" s="216"/>
      <c r="D347" s="214">
        <v>20</v>
      </c>
      <c r="E347" s="3"/>
      <c r="F347" s="3"/>
      <c r="G347" s="3"/>
      <c r="H347" s="3"/>
      <c r="I347" s="3"/>
      <c r="J347" s="1"/>
    </row>
    <row r="348" spans="1:10" ht="27" customHeight="1">
      <c r="A348" s="266" t="s">
        <v>68</v>
      </c>
      <c r="B348" s="266"/>
      <c r="C348" s="266"/>
      <c r="D348" s="65"/>
      <c r="E348" s="13">
        <f>E349</f>
        <v>1.1</v>
      </c>
      <c r="F348" s="13">
        <f>F349</f>
        <v>0.3</v>
      </c>
      <c r="G348" s="13">
        <f>G349</f>
        <v>18.9</v>
      </c>
      <c r="H348" s="13">
        <f>H349</f>
        <v>82.69999999999999</v>
      </c>
      <c r="I348" s="13">
        <f>I349</f>
        <v>5.6</v>
      </c>
      <c r="J348" s="1"/>
    </row>
    <row r="349" spans="1:10" ht="27" customHeight="1">
      <c r="A349" s="219" t="s">
        <v>103</v>
      </c>
      <c r="B349" s="214">
        <v>180</v>
      </c>
      <c r="C349" s="214">
        <v>180</v>
      </c>
      <c r="D349" s="214">
        <v>180</v>
      </c>
      <c r="E349" s="3">
        <v>1.1</v>
      </c>
      <c r="F349" s="3">
        <v>0.3</v>
      </c>
      <c r="G349" s="3">
        <v>18.9</v>
      </c>
      <c r="H349" s="2">
        <f>E349*4+F349*9+G349*4</f>
        <v>82.69999999999999</v>
      </c>
      <c r="I349" s="4">
        <v>5.6</v>
      </c>
      <c r="J349" s="1"/>
    </row>
    <row r="350" spans="1:10" ht="19.5" customHeight="1">
      <c r="A350" s="263" t="s">
        <v>11</v>
      </c>
      <c r="B350" s="263"/>
      <c r="C350" s="263"/>
      <c r="D350" s="64">
        <f>D351+260+D382+D394+D397</f>
        <v>650</v>
      </c>
      <c r="E350" s="13">
        <f>E351+E369+E382+E394+E397+E401+E403</f>
        <v>18.05</v>
      </c>
      <c r="F350" s="13">
        <f>F351+F369+F382+F394+F397+F401+F403</f>
        <v>17.299999999999997</v>
      </c>
      <c r="G350" s="13">
        <f>G351+G369+G382+G394+G397+G401+G403</f>
        <v>75.52</v>
      </c>
      <c r="H350" s="46">
        <f>H351+H369+H382+H394+H397+H401+H403</f>
        <v>532.28</v>
      </c>
      <c r="I350" s="13">
        <f>I351+I369+I382+I394+I397+I401+I403</f>
        <v>18.93</v>
      </c>
      <c r="J350" s="1"/>
    </row>
    <row r="351" spans="1:10" ht="27" customHeight="1">
      <c r="A351" s="267" t="s">
        <v>72</v>
      </c>
      <c r="B351" s="267"/>
      <c r="C351" s="267"/>
      <c r="D351" s="214">
        <v>40</v>
      </c>
      <c r="E351" s="3">
        <v>1.6</v>
      </c>
      <c r="F351" s="3">
        <v>2</v>
      </c>
      <c r="G351" s="3">
        <v>3</v>
      </c>
      <c r="H351" s="2">
        <f>E351*4+F351*9+G351*4</f>
        <v>36.4</v>
      </c>
      <c r="I351" s="4">
        <v>3.4</v>
      </c>
      <c r="J351" s="1"/>
    </row>
    <row r="352" spans="1:10" ht="45" customHeight="1">
      <c r="A352" s="5" t="s">
        <v>73</v>
      </c>
      <c r="B352" s="15">
        <f>C352*1.54</f>
        <v>47.74</v>
      </c>
      <c r="C352" s="20">
        <v>31</v>
      </c>
      <c r="D352" s="22"/>
      <c r="E352" s="11"/>
      <c r="F352" s="11"/>
      <c r="G352" s="11"/>
      <c r="H352" s="20"/>
      <c r="I352" s="27"/>
      <c r="J352" s="1"/>
    </row>
    <row r="353" spans="1:10" ht="27" customHeight="1">
      <c r="A353" s="35" t="s">
        <v>187</v>
      </c>
      <c r="B353" s="15">
        <f>C353*1.09</f>
        <v>33.79</v>
      </c>
      <c r="C353" s="20">
        <v>31</v>
      </c>
      <c r="D353" s="22"/>
      <c r="E353" s="11"/>
      <c r="F353" s="11"/>
      <c r="G353" s="11"/>
      <c r="H353" s="20"/>
      <c r="I353" s="27"/>
      <c r="J353" s="1"/>
    </row>
    <row r="354" spans="1:10" ht="27" customHeight="1">
      <c r="A354" s="104" t="s">
        <v>39</v>
      </c>
      <c r="B354" s="11">
        <f>C354*1.19</f>
        <v>9.52</v>
      </c>
      <c r="C354" s="20">
        <v>8</v>
      </c>
      <c r="D354" s="20"/>
      <c r="E354" s="11"/>
      <c r="F354" s="11"/>
      <c r="G354" s="11"/>
      <c r="H354" s="20"/>
      <c r="I354" s="33"/>
      <c r="J354" s="1"/>
    </row>
    <row r="355" spans="1:10" ht="27" customHeight="1">
      <c r="A355" s="104" t="s">
        <v>74</v>
      </c>
      <c r="B355" s="20">
        <f>C355*1.25</f>
        <v>10</v>
      </c>
      <c r="C355" s="20">
        <v>8</v>
      </c>
      <c r="D355" s="20"/>
      <c r="E355" s="11"/>
      <c r="F355" s="11"/>
      <c r="G355" s="11"/>
      <c r="H355" s="20"/>
      <c r="I355" s="33"/>
      <c r="J355" s="1"/>
    </row>
    <row r="356" spans="1:10" ht="27" customHeight="1">
      <c r="A356" s="104" t="s">
        <v>31</v>
      </c>
      <c r="B356" s="22">
        <v>2</v>
      </c>
      <c r="C356" s="22">
        <v>2</v>
      </c>
      <c r="D356" s="22"/>
      <c r="E356" s="11"/>
      <c r="F356" s="11"/>
      <c r="G356" s="11"/>
      <c r="H356" s="20"/>
      <c r="I356" s="33"/>
      <c r="J356" s="1"/>
    </row>
    <row r="357" spans="1:10" ht="27" customHeight="1">
      <c r="A357" s="265" t="s">
        <v>150</v>
      </c>
      <c r="B357" s="265"/>
      <c r="C357" s="265"/>
      <c r="D357" s="265"/>
      <c r="E357" s="265"/>
      <c r="F357" s="265"/>
      <c r="G357" s="265"/>
      <c r="H357" s="265"/>
      <c r="I357" s="265"/>
      <c r="J357" s="1"/>
    </row>
    <row r="358" spans="1:18" s="47" customFormat="1" ht="58.5" customHeight="1">
      <c r="A358" s="12" t="s">
        <v>95</v>
      </c>
      <c r="B358" s="20">
        <f>C358*1.54</f>
        <v>61.6</v>
      </c>
      <c r="C358" s="22">
        <v>40</v>
      </c>
      <c r="D358" s="214">
        <v>40</v>
      </c>
      <c r="E358" s="3">
        <v>2</v>
      </c>
      <c r="F358" s="3">
        <v>0.1</v>
      </c>
      <c r="G358" s="3">
        <v>3.2</v>
      </c>
      <c r="H358" s="2">
        <f>E358*4+F358*9+G358*4</f>
        <v>21.700000000000003</v>
      </c>
      <c r="I358" s="4">
        <v>3.5</v>
      </c>
      <c r="J358" s="41"/>
      <c r="K358" s="83"/>
      <c r="L358" s="83"/>
      <c r="M358" s="83"/>
      <c r="N358" s="83"/>
      <c r="O358" s="83"/>
      <c r="P358" s="83"/>
      <c r="Q358" s="83"/>
      <c r="R358" s="83"/>
    </row>
    <row r="359" spans="1:10" ht="27" customHeight="1">
      <c r="A359" s="265" t="s">
        <v>150</v>
      </c>
      <c r="B359" s="265"/>
      <c r="C359" s="265"/>
      <c r="D359" s="265"/>
      <c r="E359" s="265"/>
      <c r="F359" s="265"/>
      <c r="G359" s="265"/>
      <c r="H359" s="265"/>
      <c r="I359" s="265"/>
      <c r="J359" s="1"/>
    </row>
    <row r="360" spans="1:10" ht="43.5" customHeight="1">
      <c r="A360" s="224" t="s">
        <v>210</v>
      </c>
      <c r="B360" s="20">
        <f>C360*1.09</f>
        <v>43.6</v>
      </c>
      <c r="C360" s="22">
        <v>40</v>
      </c>
      <c r="D360" s="214">
        <v>40</v>
      </c>
      <c r="E360" s="3">
        <v>2</v>
      </c>
      <c r="F360" s="3">
        <v>0.1</v>
      </c>
      <c r="G360" s="3">
        <v>3.2</v>
      </c>
      <c r="H360" s="2">
        <f>E360*4+F360*9+G360*4</f>
        <v>21.700000000000003</v>
      </c>
      <c r="I360" s="4">
        <v>3.5</v>
      </c>
      <c r="J360" s="1"/>
    </row>
    <row r="361" spans="1:18" s="47" customFormat="1" ht="27" customHeight="1">
      <c r="A361" s="265" t="s">
        <v>150</v>
      </c>
      <c r="B361" s="265"/>
      <c r="C361" s="265"/>
      <c r="D361" s="265"/>
      <c r="E361" s="265"/>
      <c r="F361" s="265"/>
      <c r="G361" s="265"/>
      <c r="H361" s="265"/>
      <c r="I361" s="265"/>
      <c r="J361" s="41"/>
      <c r="K361" s="83"/>
      <c r="L361" s="83"/>
      <c r="M361" s="83"/>
      <c r="N361" s="83"/>
      <c r="O361" s="83"/>
      <c r="P361" s="83"/>
      <c r="Q361" s="83"/>
      <c r="R361" s="83"/>
    </row>
    <row r="362" spans="1:10" ht="48" customHeight="1">
      <c r="A362" s="157" t="s">
        <v>183</v>
      </c>
      <c r="B362" s="126">
        <f>C362*1.67</f>
        <v>66.8</v>
      </c>
      <c r="C362" s="125">
        <v>40</v>
      </c>
      <c r="D362" s="214">
        <v>40</v>
      </c>
      <c r="E362" s="3">
        <v>0.9</v>
      </c>
      <c r="F362" s="3">
        <v>0.2</v>
      </c>
      <c r="G362" s="3">
        <v>5.6</v>
      </c>
      <c r="H362" s="2">
        <f>E362*4+F362*9+G362*4</f>
        <v>27.799999999999997</v>
      </c>
      <c r="I362" s="4">
        <v>4.2</v>
      </c>
      <c r="J362" s="1"/>
    </row>
    <row r="363" spans="1:10" ht="27" customHeight="1">
      <c r="A363" s="265" t="s">
        <v>150</v>
      </c>
      <c r="B363" s="265"/>
      <c r="C363" s="265"/>
      <c r="D363" s="265"/>
      <c r="E363" s="265"/>
      <c r="F363" s="265"/>
      <c r="G363" s="265"/>
      <c r="H363" s="265"/>
      <c r="I363" s="265"/>
      <c r="J363" s="1"/>
    </row>
    <row r="364" spans="1:10" ht="27" customHeight="1">
      <c r="A364" s="261" t="s">
        <v>171</v>
      </c>
      <c r="B364" s="261"/>
      <c r="C364" s="261"/>
      <c r="D364" s="214">
        <v>40</v>
      </c>
      <c r="E364" s="3">
        <v>0.5</v>
      </c>
      <c r="F364" s="3">
        <v>2.3</v>
      </c>
      <c r="G364" s="3">
        <v>1.5</v>
      </c>
      <c r="H364" s="2">
        <f>E364*4+F364*9+G364*4</f>
        <v>28.7</v>
      </c>
      <c r="I364" s="4">
        <v>10</v>
      </c>
      <c r="J364" s="1"/>
    </row>
    <row r="365" spans="1:10" ht="27" customHeight="1">
      <c r="A365" s="35" t="s">
        <v>105</v>
      </c>
      <c r="B365" s="15">
        <f>C365*1.02</f>
        <v>40.8</v>
      </c>
      <c r="C365" s="171">
        <v>40</v>
      </c>
      <c r="D365" s="171"/>
      <c r="E365" s="11"/>
      <c r="F365" s="11"/>
      <c r="G365" s="11"/>
      <c r="H365" s="20"/>
      <c r="I365" s="11"/>
      <c r="J365" s="1"/>
    </row>
    <row r="366" spans="1:10" ht="27" customHeight="1">
      <c r="A366" s="5" t="s">
        <v>106</v>
      </c>
      <c r="B366" s="15">
        <f>C366*1.18</f>
        <v>47.199999999999996</v>
      </c>
      <c r="C366" s="171">
        <v>40</v>
      </c>
      <c r="D366" s="171"/>
      <c r="E366" s="6"/>
      <c r="F366" s="6"/>
      <c r="G366" s="6"/>
      <c r="H366" s="15"/>
      <c r="I366" s="14"/>
      <c r="J366" s="1"/>
    </row>
    <row r="367" spans="1:10" ht="27" customHeight="1">
      <c r="A367" s="5" t="s">
        <v>110</v>
      </c>
      <c r="B367" s="57">
        <v>2</v>
      </c>
      <c r="C367" s="67">
        <v>2</v>
      </c>
      <c r="D367" s="67"/>
      <c r="E367" s="74"/>
      <c r="F367" s="74"/>
      <c r="G367" s="74"/>
      <c r="H367" s="57"/>
      <c r="I367" s="120"/>
      <c r="J367" s="1"/>
    </row>
    <row r="368" spans="1:10" ht="27" customHeight="1">
      <c r="A368" s="104" t="s">
        <v>92</v>
      </c>
      <c r="B368" s="22">
        <f>C368*1.35</f>
        <v>2.7</v>
      </c>
      <c r="C368" s="22">
        <v>2</v>
      </c>
      <c r="D368" s="22"/>
      <c r="E368" s="11"/>
      <c r="F368" s="11"/>
      <c r="G368" s="11"/>
      <c r="H368" s="20"/>
      <c r="I368" s="34"/>
      <c r="J368" s="1"/>
    </row>
    <row r="369" spans="1:10" ht="27" customHeight="1">
      <c r="A369" s="285" t="s">
        <v>376</v>
      </c>
      <c r="B369" s="285"/>
      <c r="C369" s="285"/>
      <c r="D369" s="68" t="s">
        <v>261</v>
      </c>
      <c r="E369" s="25">
        <v>3.9</v>
      </c>
      <c r="F369" s="25">
        <v>2.9</v>
      </c>
      <c r="G369" s="25">
        <v>8</v>
      </c>
      <c r="H369" s="2">
        <f>E369*4+F369*9+G369*4</f>
        <v>73.69999999999999</v>
      </c>
      <c r="I369" s="4">
        <v>4.73</v>
      </c>
      <c r="J369" s="1"/>
    </row>
    <row r="370" spans="1:10" ht="27" customHeight="1">
      <c r="A370" s="111" t="s">
        <v>32</v>
      </c>
      <c r="B370" s="15">
        <f>C370*1.35</f>
        <v>21.6</v>
      </c>
      <c r="C370" s="20">
        <v>16</v>
      </c>
      <c r="D370" s="214"/>
      <c r="E370" s="3"/>
      <c r="F370" s="3"/>
      <c r="G370" s="3"/>
      <c r="H370" s="2"/>
      <c r="I370" s="214"/>
      <c r="J370" s="1"/>
    </row>
    <row r="371" spans="1:10" ht="27" customHeight="1">
      <c r="A371" s="111" t="s">
        <v>33</v>
      </c>
      <c r="B371" s="15">
        <f>C371*1.18</f>
        <v>18.88</v>
      </c>
      <c r="C371" s="22">
        <v>16</v>
      </c>
      <c r="D371" s="22"/>
      <c r="E371" s="11"/>
      <c r="F371" s="11"/>
      <c r="G371" s="11"/>
      <c r="H371" s="20"/>
      <c r="I371" s="27"/>
      <c r="J371" s="1"/>
    </row>
    <row r="372" spans="1:10" ht="27" customHeight="1">
      <c r="A372" s="175" t="s">
        <v>34</v>
      </c>
      <c r="B372" s="20">
        <f>C372*1.33</f>
        <v>39.900000000000006</v>
      </c>
      <c r="C372" s="171">
        <v>30</v>
      </c>
      <c r="D372" s="214"/>
      <c r="E372" s="3"/>
      <c r="F372" s="3"/>
      <c r="G372" s="3"/>
      <c r="H372" s="2"/>
      <c r="I372" s="4"/>
      <c r="J372" s="1"/>
    </row>
    <row r="373" spans="1:10" ht="27" customHeight="1">
      <c r="A373" s="175" t="s">
        <v>35</v>
      </c>
      <c r="B373" s="20">
        <f>C373*1.43</f>
        <v>42.9</v>
      </c>
      <c r="C373" s="171">
        <v>30</v>
      </c>
      <c r="D373" s="214"/>
      <c r="E373" s="3"/>
      <c r="F373" s="3"/>
      <c r="G373" s="3"/>
      <c r="H373" s="2"/>
      <c r="I373" s="4"/>
      <c r="J373" s="1"/>
    </row>
    <row r="374" spans="1:10" ht="27" customHeight="1">
      <c r="A374" s="104" t="s">
        <v>36</v>
      </c>
      <c r="B374" s="20">
        <f>C374*1.54</f>
        <v>46.2</v>
      </c>
      <c r="C374" s="171">
        <v>30</v>
      </c>
      <c r="D374" s="214"/>
      <c r="E374" s="3"/>
      <c r="F374" s="3"/>
      <c r="G374" s="3"/>
      <c r="H374" s="2"/>
      <c r="I374" s="4"/>
      <c r="J374" s="1"/>
    </row>
    <row r="375" spans="1:10" ht="27" customHeight="1">
      <c r="A375" s="104" t="s">
        <v>37</v>
      </c>
      <c r="B375" s="20">
        <f>C375*1.67</f>
        <v>50.099999999999994</v>
      </c>
      <c r="C375" s="171">
        <v>30</v>
      </c>
      <c r="D375" s="214"/>
      <c r="E375" s="3"/>
      <c r="F375" s="3"/>
      <c r="G375" s="3"/>
      <c r="H375" s="2"/>
      <c r="I375" s="4"/>
      <c r="J375" s="1"/>
    </row>
    <row r="376" spans="1:10" ht="27" customHeight="1">
      <c r="A376" s="104" t="s">
        <v>44</v>
      </c>
      <c r="B376" s="20">
        <f>C376*1.25</f>
        <v>62.5</v>
      </c>
      <c r="C376" s="20">
        <v>50</v>
      </c>
      <c r="D376" s="214"/>
      <c r="E376" s="141"/>
      <c r="F376" s="11"/>
      <c r="G376" s="11"/>
      <c r="H376" s="20"/>
      <c r="I376" s="4"/>
      <c r="J376" s="1"/>
    </row>
    <row r="377" spans="1:10" ht="27" customHeight="1">
      <c r="A377" s="104" t="s">
        <v>38</v>
      </c>
      <c r="B377" s="20">
        <f>C377*1.25</f>
        <v>16.25</v>
      </c>
      <c r="C377" s="20">
        <v>13</v>
      </c>
      <c r="D377" s="214"/>
      <c r="E377" s="141"/>
      <c r="F377" s="11"/>
      <c r="G377" s="11"/>
      <c r="H377" s="20"/>
      <c r="I377" s="4"/>
      <c r="J377" s="1"/>
    </row>
    <row r="378" spans="1:10" ht="27" customHeight="1">
      <c r="A378" s="175" t="s">
        <v>30</v>
      </c>
      <c r="B378" s="20">
        <f>C378*1.33</f>
        <v>17.29</v>
      </c>
      <c r="C378" s="20">
        <v>13</v>
      </c>
      <c r="D378" s="214"/>
      <c r="E378" s="141"/>
      <c r="F378" s="11"/>
      <c r="G378" s="11"/>
      <c r="H378" s="20"/>
      <c r="I378" s="4"/>
      <c r="J378" s="1"/>
    </row>
    <row r="379" spans="1:10" ht="27" customHeight="1">
      <c r="A379" s="104" t="s">
        <v>39</v>
      </c>
      <c r="B379" s="20">
        <f>C379*1.19</f>
        <v>11.899999999999999</v>
      </c>
      <c r="C379" s="20">
        <v>10</v>
      </c>
      <c r="D379" s="214"/>
      <c r="E379" s="141"/>
      <c r="F379" s="11"/>
      <c r="G379" s="11"/>
      <c r="H379" s="20"/>
      <c r="I379" s="4"/>
      <c r="J379" s="1"/>
    </row>
    <row r="380" spans="1:10" ht="27" customHeight="1">
      <c r="A380" s="104" t="s">
        <v>31</v>
      </c>
      <c r="B380" s="20">
        <v>3</v>
      </c>
      <c r="C380" s="20">
        <v>3</v>
      </c>
      <c r="D380" s="214"/>
      <c r="E380" s="141"/>
      <c r="F380" s="11"/>
      <c r="G380" s="11"/>
      <c r="H380" s="20"/>
      <c r="I380" s="4"/>
      <c r="J380" s="1"/>
    </row>
    <row r="381" spans="1:10" ht="27" customHeight="1">
      <c r="A381" s="104" t="s">
        <v>56</v>
      </c>
      <c r="B381" s="11">
        <v>0.1</v>
      </c>
      <c r="C381" s="11">
        <v>0.1</v>
      </c>
      <c r="D381" s="22"/>
      <c r="E381" s="11"/>
      <c r="F381" s="11"/>
      <c r="G381" s="11"/>
      <c r="H381" s="20"/>
      <c r="I381" s="22"/>
      <c r="J381" s="1"/>
    </row>
    <row r="382" spans="1:10" ht="27" customHeight="1">
      <c r="A382" s="257" t="s">
        <v>416</v>
      </c>
      <c r="B382" s="273"/>
      <c r="C382" s="273"/>
      <c r="D382" s="251">
        <v>50</v>
      </c>
      <c r="E382" s="3">
        <v>6.2</v>
      </c>
      <c r="F382" s="3">
        <v>8.1</v>
      </c>
      <c r="G382" s="3">
        <v>3.9</v>
      </c>
      <c r="H382" s="2">
        <f>E382*4+F382*9+G382*4</f>
        <v>113.29999999999998</v>
      </c>
      <c r="I382" s="4">
        <v>0</v>
      </c>
      <c r="J382" s="1"/>
    </row>
    <row r="383" spans="1:10" ht="27" customHeight="1">
      <c r="A383" s="16" t="s">
        <v>195</v>
      </c>
      <c r="B383" s="105">
        <f>C383</f>
        <v>36</v>
      </c>
      <c r="C383" s="171">
        <v>36</v>
      </c>
      <c r="D383" s="250"/>
      <c r="E383" s="98"/>
      <c r="F383" s="98"/>
      <c r="G383" s="98"/>
      <c r="H383" s="28"/>
      <c r="I383" s="96"/>
      <c r="J383" s="1"/>
    </row>
    <row r="384" spans="1:10" ht="27" customHeight="1">
      <c r="A384" s="252" t="s">
        <v>40</v>
      </c>
      <c r="B384" s="91">
        <f>C384*1.35</f>
        <v>48.6</v>
      </c>
      <c r="C384" s="171">
        <v>36</v>
      </c>
      <c r="D384" s="20"/>
      <c r="E384" s="11"/>
      <c r="F384" s="11"/>
      <c r="G384" s="11"/>
      <c r="H384" s="20"/>
      <c r="I384" s="4"/>
      <c r="J384" s="1"/>
    </row>
    <row r="385" spans="1:10" ht="27" customHeight="1">
      <c r="A385" s="252" t="s">
        <v>33</v>
      </c>
      <c r="B385" s="91">
        <f>C385*1.18</f>
        <v>42.48</v>
      </c>
      <c r="C385" s="171">
        <v>36</v>
      </c>
      <c r="D385" s="20"/>
      <c r="E385" s="11"/>
      <c r="F385" s="11"/>
      <c r="G385" s="11"/>
      <c r="H385" s="20"/>
      <c r="I385" s="11"/>
      <c r="J385" s="1"/>
    </row>
    <row r="386" spans="1:10" ht="27" customHeight="1">
      <c r="A386" s="253" t="s">
        <v>34</v>
      </c>
      <c r="B386" s="88">
        <f>C386*1.33</f>
        <v>13.3</v>
      </c>
      <c r="C386" s="88">
        <v>10</v>
      </c>
      <c r="D386" s="250"/>
      <c r="E386" s="144"/>
      <c r="F386" s="144"/>
      <c r="G386" s="144"/>
      <c r="H386" s="254"/>
      <c r="I386" s="96"/>
      <c r="J386" s="1"/>
    </row>
    <row r="387" spans="1:10" ht="27" customHeight="1">
      <c r="A387" s="253" t="s">
        <v>35</v>
      </c>
      <c r="B387" s="88">
        <f>C387*1.43</f>
        <v>14.299999999999999</v>
      </c>
      <c r="C387" s="88">
        <v>10</v>
      </c>
      <c r="D387" s="250"/>
      <c r="E387" s="144"/>
      <c r="F387" s="144"/>
      <c r="G387" s="144"/>
      <c r="H387" s="254"/>
      <c r="I387" s="96"/>
      <c r="J387" s="1"/>
    </row>
    <row r="388" spans="1:10" ht="27" customHeight="1">
      <c r="A388" s="255" t="s">
        <v>36</v>
      </c>
      <c r="B388" s="88">
        <f>C388*1.54</f>
        <v>15.4</v>
      </c>
      <c r="C388" s="88">
        <v>10</v>
      </c>
      <c r="D388" s="250"/>
      <c r="E388" s="144"/>
      <c r="F388" s="144"/>
      <c r="G388" s="144"/>
      <c r="H388" s="254"/>
      <c r="I388" s="96"/>
      <c r="J388" s="1"/>
    </row>
    <row r="389" spans="1:10" ht="27" customHeight="1">
      <c r="A389" s="255" t="s">
        <v>37</v>
      </c>
      <c r="B389" s="15">
        <f>C389*1.67</f>
        <v>16.7</v>
      </c>
      <c r="C389" s="88">
        <v>10</v>
      </c>
      <c r="D389" s="250"/>
      <c r="E389" s="144"/>
      <c r="F389" s="144"/>
      <c r="G389" s="144"/>
      <c r="H389" s="254"/>
      <c r="I389" s="96"/>
      <c r="J389" s="1"/>
    </row>
    <row r="390" spans="1:10" ht="27" customHeight="1">
      <c r="A390" s="253" t="s">
        <v>39</v>
      </c>
      <c r="B390" s="88">
        <f>C390*1.19</f>
        <v>7.14</v>
      </c>
      <c r="C390" s="171">
        <v>6</v>
      </c>
      <c r="D390" s="250"/>
      <c r="E390" s="98"/>
      <c r="F390" s="98"/>
      <c r="G390" s="98"/>
      <c r="H390" s="28"/>
      <c r="I390" s="96"/>
      <c r="J390" s="1"/>
    </row>
    <row r="391" spans="1:10" ht="27" customHeight="1">
      <c r="A391" s="35" t="s">
        <v>87</v>
      </c>
      <c r="B391" s="38">
        <v>4</v>
      </c>
      <c r="C391" s="171">
        <v>4</v>
      </c>
      <c r="D391" s="250"/>
      <c r="E391" s="98"/>
      <c r="F391" s="98"/>
      <c r="G391" s="98"/>
      <c r="H391" s="28"/>
      <c r="I391" s="96"/>
      <c r="J391" s="1"/>
    </row>
    <row r="392" spans="1:10" ht="27" customHeight="1">
      <c r="A392" s="5" t="s">
        <v>206</v>
      </c>
      <c r="B392" s="151">
        <v>4</v>
      </c>
      <c r="C392" s="171">
        <v>4</v>
      </c>
      <c r="D392" s="250"/>
      <c r="E392" s="98"/>
      <c r="F392" s="98"/>
      <c r="G392" s="98"/>
      <c r="H392" s="28"/>
      <c r="I392" s="96"/>
      <c r="J392" s="1"/>
    </row>
    <row r="393" spans="1:10" ht="27" customHeight="1">
      <c r="A393" s="256" t="s">
        <v>31</v>
      </c>
      <c r="B393" s="171">
        <v>2</v>
      </c>
      <c r="C393" s="171">
        <v>2</v>
      </c>
      <c r="D393" s="250"/>
      <c r="E393" s="98"/>
      <c r="F393" s="98"/>
      <c r="G393" s="98"/>
      <c r="H393" s="28"/>
      <c r="I393" s="96"/>
      <c r="J393" s="1"/>
    </row>
    <row r="394" spans="1:10" ht="27" customHeight="1">
      <c r="A394" s="273" t="s">
        <v>116</v>
      </c>
      <c r="B394" s="273"/>
      <c r="C394" s="273"/>
      <c r="D394" s="214">
        <v>120</v>
      </c>
      <c r="E394" s="3">
        <v>2.3</v>
      </c>
      <c r="F394" s="3">
        <v>3.5</v>
      </c>
      <c r="G394" s="3">
        <v>24.72</v>
      </c>
      <c r="H394" s="2">
        <f>E394*4+F394*9+G394*4</f>
        <v>139.57999999999998</v>
      </c>
      <c r="I394" s="4">
        <v>0</v>
      </c>
      <c r="J394" s="1"/>
    </row>
    <row r="395" spans="1:10" s="47" customFormat="1" ht="27" customHeight="1">
      <c r="A395" s="104" t="s">
        <v>47</v>
      </c>
      <c r="B395" s="20">
        <v>41</v>
      </c>
      <c r="C395" s="20">
        <v>41</v>
      </c>
      <c r="D395" s="22"/>
      <c r="E395" s="11"/>
      <c r="F395" s="11"/>
      <c r="G395" s="11"/>
      <c r="H395" s="20"/>
      <c r="I395" s="22"/>
      <c r="J395" s="41"/>
    </row>
    <row r="396" spans="1:10" s="47" customFormat="1" ht="27" customHeight="1">
      <c r="A396" s="104" t="s">
        <v>31</v>
      </c>
      <c r="B396" s="20">
        <v>3</v>
      </c>
      <c r="C396" s="20">
        <v>3</v>
      </c>
      <c r="D396" s="22"/>
      <c r="E396" s="11"/>
      <c r="F396" s="11"/>
      <c r="G396" s="11"/>
      <c r="H396" s="20"/>
      <c r="I396" s="22"/>
      <c r="J396" s="41"/>
    </row>
    <row r="397" spans="1:10" s="47" customFormat="1" ht="27" customHeight="1">
      <c r="A397" s="311" t="s">
        <v>127</v>
      </c>
      <c r="B397" s="311"/>
      <c r="C397" s="311"/>
      <c r="D397" s="214">
        <v>180</v>
      </c>
      <c r="E397" s="3">
        <v>0.5</v>
      </c>
      <c r="F397" s="3">
        <v>0.2</v>
      </c>
      <c r="G397" s="3">
        <v>18.5</v>
      </c>
      <c r="H397" s="2">
        <f>E397*4+F397*9+G397*4</f>
        <v>77.8</v>
      </c>
      <c r="I397" s="4">
        <v>10.8</v>
      </c>
      <c r="J397" s="41"/>
    </row>
    <row r="398" spans="1:10" s="47" customFormat="1" ht="27" customHeight="1">
      <c r="A398" s="35" t="s">
        <v>86</v>
      </c>
      <c r="B398" s="38">
        <f>C398*1.14</f>
        <v>30.779999999999998</v>
      </c>
      <c r="C398" s="22">
        <v>27</v>
      </c>
      <c r="D398" s="214"/>
      <c r="E398" s="3"/>
      <c r="F398" s="3"/>
      <c r="G398" s="3"/>
      <c r="H398" s="2"/>
      <c r="I398" s="31"/>
      <c r="J398" s="41"/>
    </row>
    <row r="399" spans="1:10" s="47" customFormat="1" ht="27" customHeight="1">
      <c r="A399" s="104" t="s">
        <v>128</v>
      </c>
      <c r="B399" s="20">
        <v>53.1</v>
      </c>
      <c r="C399" s="20">
        <v>36</v>
      </c>
      <c r="D399" s="22"/>
      <c r="E399" s="11"/>
      <c r="F399" s="11"/>
      <c r="G399" s="11"/>
      <c r="H399" s="20"/>
      <c r="I399" s="27"/>
      <c r="J399" s="195"/>
    </row>
    <row r="400" spans="1:10" s="47" customFormat="1" ht="27" customHeight="1">
      <c r="A400" s="104" t="s">
        <v>25</v>
      </c>
      <c r="B400" s="22">
        <v>12</v>
      </c>
      <c r="C400" s="22">
        <v>12</v>
      </c>
      <c r="D400" s="22"/>
      <c r="E400" s="11"/>
      <c r="F400" s="11"/>
      <c r="G400" s="11"/>
      <c r="H400" s="20"/>
      <c r="I400" s="11"/>
      <c r="J400" s="93"/>
    </row>
    <row r="401" spans="1:10" s="47" customFormat="1" ht="27" customHeight="1">
      <c r="A401" s="257" t="s">
        <v>91</v>
      </c>
      <c r="B401" s="271"/>
      <c r="C401" s="271"/>
      <c r="D401" s="214">
        <v>15</v>
      </c>
      <c r="E401" s="3">
        <v>1.25</v>
      </c>
      <c r="F401" s="3">
        <v>0.2</v>
      </c>
      <c r="G401" s="3">
        <v>5.7</v>
      </c>
      <c r="H401" s="2">
        <v>29.5</v>
      </c>
      <c r="I401" s="4">
        <v>0</v>
      </c>
      <c r="J401" s="93"/>
    </row>
    <row r="402" spans="1:10" s="47" customFormat="1" ht="27" customHeight="1">
      <c r="A402" s="12" t="s">
        <v>83</v>
      </c>
      <c r="B402" s="216"/>
      <c r="C402" s="216"/>
      <c r="D402" s="214">
        <v>15</v>
      </c>
      <c r="E402" s="3"/>
      <c r="F402" s="3"/>
      <c r="G402" s="3"/>
      <c r="H402" s="2"/>
      <c r="I402" s="3"/>
      <c r="J402" s="93"/>
    </row>
    <row r="403" spans="1:10" s="47" customFormat="1" ht="27" customHeight="1">
      <c r="A403" s="273" t="s">
        <v>23</v>
      </c>
      <c r="B403" s="278"/>
      <c r="C403" s="278"/>
      <c r="D403" s="214">
        <v>35</v>
      </c>
      <c r="E403" s="3">
        <v>2.3</v>
      </c>
      <c r="F403" s="3">
        <v>0.4</v>
      </c>
      <c r="G403" s="3">
        <v>11.7</v>
      </c>
      <c r="H403" s="2">
        <v>62</v>
      </c>
      <c r="I403" s="4">
        <v>0</v>
      </c>
      <c r="J403" s="93"/>
    </row>
    <row r="404" spans="1:10" s="47" customFormat="1" ht="27" customHeight="1">
      <c r="A404" s="263" t="s">
        <v>12</v>
      </c>
      <c r="B404" s="263"/>
      <c r="C404" s="263"/>
      <c r="D404" s="46">
        <f aca="true" t="shared" si="3" ref="D404:I404">D405+D406</f>
        <v>250</v>
      </c>
      <c r="E404" s="46">
        <f t="shared" si="3"/>
        <v>2</v>
      </c>
      <c r="F404" s="46">
        <f t="shared" si="3"/>
        <v>5.1</v>
      </c>
      <c r="G404" s="46">
        <f t="shared" si="3"/>
        <v>42.7</v>
      </c>
      <c r="H404" s="46">
        <f t="shared" si="3"/>
        <v>224.7</v>
      </c>
      <c r="I404" s="46">
        <f t="shared" si="3"/>
        <v>3.3</v>
      </c>
      <c r="J404" s="93"/>
    </row>
    <row r="405" spans="1:10" s="47" customFormat="1" ht="70.5" customHeight="1">
      <c r="A405" s="246" t="s">
        <v>321</v>
      </c>
      <c r="B405" s="22">
        <v>50</v>
      </c>
      <c r="C405" s="22">
        <v>50</v>
      </c>
      <c r="D405" s="247">
        <v>50</v>
      </c>
      <c r="E405" s="3">
        <v>1.8</v>
      </c>
      <c r="F405" s="3">
        <v>5</v>
      </c>
      <c r="G405" s="3">
        <v>22</v>
      </c>
      <c r="H405" s="24">
        <f>E405*4+F405*9+G405*4</f>
        <v>140.2</v>
      </c>
      <c r="I405" s="4">
        <v>0</v>
      </c>
      <c r="J405" s="93"/>
    </row>
    <row r="406" spans="1:10" s="47" customFormat="1" ht="27" customHeight="1">
      <c r="A406" s="261" t="s">
        <v>320</v>
      </c>
      <c r="B406" s="261"/>
      <c r="C406" s="261"/>
      <c r="D406" s="214">
        <v>200</v>
      </c>
      <c r="E406" s="3">
        <v>0.2</v>
      </c>
      <c r="F406" s="3">
        <v>0.1</v>
      </c>
      <c r="G406" s="3">
        <v>20.7</v>
      </c>
      <c r="H406" s="2">
        <f>E406*4+F406*9+G406*4</f>
        <v>84.5</v>
      </c>
      <c r="I406" s="4">
        <v>3.3</v>
      </c>
      <c r="J406" s="93"/>
    </row>
    <row r="407" spans="1:10" s="47" customFormat="1" ht="27" customHeight="1">
      <c r="A407" s="58" t="s">
        <v>317</v>
      </c>
      <c r="B407" s="22">
        <v>34</v>
      </c>
      <c r="C407" s="22">
        <v>30</v>
      </c>
      <c r="D407" s="22"/>
      <c r="E407" s="11"/>
      <c r="F407" s="11"/>
      <c r="G407" s="11"/>
      <c r="H407" s="20"/>
      <c r="I407" s="4"/>
      <c r="J407" s="93"/>
    </row>
    <row r="408" spans="1:10" ht="27" customHeight="1">
      <c r="A408" s="58" t="s">
        <v>318</v>
      </c>
      <c r="B408" s="22">
        <f>C408*1.11</f>
        <v>33.300000000000004</v>
      </c>
      <c r="C408" s="22">
        <v>30</v>
      </c>
      <c r="D408" s="22"/>
      <c r="E408" s="11"/>
      <c r="F408" s="11"/>
      <c r="G408" s="11"/>
      <c r="H408" s="20"/>
      <c r="I408" s="4"/>
      <c r="J408" s="197"/>
    </row>
    <row r="409" spans="1:10" ht="27" customHeight="1">
      <c r="A409" s="58" t="s">
        <v>319</v>
      </c>
      <c r="B409" s="22">
        <f>C409*1.02</f>
        <v>30.6</v>
      </c>
      <c r="C409" s="22">
        <v>30</v>
      </c>
      <c r="D409" s="22"/>
      <c r="E409" s="11"/>
      <c r="F409" s="11"/>
      <c r="G409" s="11"/>
      <c r="H409" s="20"/>
      <c r="I409" s="4"/>
      <c r="J409" s="197"/>
    </row>
    <row r="410" spans="1:10" ht="27" customHeight="1">
      <c r="A410" s="58" t="s">
        <v>101</v>
      </c>
      <c r="B410" s="22">
        <f>C410*1.02</f>
        <v>30.6</v>
      </c>
      <c r="C410" s="22">
        <v>30</v>
      </c>
      <c r="D410" s="22"/>
      <c r="E410" s="11"/>
      <c r="F410" s="11"/>
      <c r="G410" s="11"/>
      <c r="H410" s="20"/>
      <c r="I410" s="4"/>
      <c r="J410" s="197"/>
    </row>
    <row r="411" spans="1:10" ht="27" customHeight="1">
      <c r="A411" s="58" t="s">
        <v>25</v>
      </c>
      <c r="B411" s="22">
        <v>15</v>
      </c>
      <c r="C411" s="22">
        <v>15</v>
      </c>
      <c r="D411" s="22"/>
      <c r="E411" s="11"/>
      <c r="F411" s="11"/>
      <c r="G411" s="11"/>
      <c r="H411" s="20"/>
      <c r="I411" s="4"/>
      <c r="J411" s="197"/>
    </row>
    <row r="412" spans="1:10" ht="27" customHeight="1">
      <c r="A412" s="279" t="s">
        <v>158</v>
      </c>
      <c r="B412" s="279"/>
      <c r="C412" s="279"/>
      <c r="D412" s="167">
        <f>D413+D417+D420</f>
        <v>450</v>
      </c>
      <c r="E412" s="98">
        <f>E413+E417+E421+E420</f>
        <v>7.142857142857142</v>
      </c>
      <c r="F412" s="98">
        <f>F413+F417+F421+F420</f>
        <v>9.785714285714286</v>
      </c>
      <c r="G412" s="98">
        <f>G413+G417+G421+G420</f>
        <v>61.457142857142856</v>
      </c>
      <c r="H412" s="28">
        <f>H413+H417+H421+H420</f>
        <v>363.65</v>
      </c>
      <c r="I412" s="98">
        <f>I413+I417+I421+I420</f>
        <v>6.3</v>
      </c>
      <c r="J412" s="197"/>
    </row>
    <row r="413" spans="1:10" ht="27" customHeight="1">
      <c r="A413" s="287" t="s">
        <v>330</v>
      </c>
      <c r="B413" s="288"/>
      <c r="C413" s="289"/>
      <c r="D413" s="228">
        <v>150</v>
      </c>
      <c r="E413" s="3">
        <v>4.5</v>
      </c>
      <c r="F413" s="3">
        <v>9.2</v>
      </c>
      <c r="G413" s="3">
        <v>19.9</v>
      </c>
      <c r="H413" s="2">
        <f>E413*4+F413*9+G413*4</f>
        <v>180.39999999999998</v>
      </c>
      <c r="I413" s="52">
        <v>0</v>
      </c>
      <c r="J413" s="197"/>
    </row>
    <row r="414" spans="1:10" ht="27" customHeight="1">
      <c r="A414" s="104" t="s">
        <v>54</v>
      </c>
      <c r="B414" s="11">
        <v>37.5</v>
      </c>
      <c r="C414" s="11">
        <v>37.5</v>
      </c>
      <c r="D414" s="22"/>
      <c r="E414" s="11"/>
      <c r="F414" s="11"/>
      <c r="G414" s="11"/>
      <c r="H414" s="20"/>
      <c r="I414" s="30"/>
      <c r="J414" s="197"/>
    </row>
    <row r="415" spans="1:10" ht="27" customHeight="1">
      <c r="A415" s="104" t="s">
        <v>60</v>
      </c>
      <c r="B415" s="20">
        <v>120</v>
      </c>
      <c r="C415" s="20">
        <v>120</v>
      </c>
      <c r="D415" s="22"/>
      <c r="E415" s="11"/>
      <c r="F415" s="11"/>
      <c r="G415" s="11"/>
      <c r="H415" s="20"/>
      <c r="I415" s="30"/>
      <c r="J415" s="197"/>
    </row>
    <row r="416" spans="1:10" ht="27" customHeight="1">
      <c r="A416" s="104" t="s">
        <v>31</v>
      </c>
      <c r="B416" s="20">
        <v>7</v>
      </c>
      <c r="C416" s="20">
        <v>7</v>
      </c>
      <c r="D416" s="22"/>
      <c r="E416" s="11"/>
      <c r="F416" s="11"/>
      <c r="G416" s="11"/>
      <c r="H416" s="20"/>
      <c r="I416" s="30"/>
      <c r="J416" s="197"/>
    </row>
    <row r="417" spans="1:10" ht="27" customHeight="1">
      <c r="A417" s="273" t="s">
        <v>102</v>
      </c>
      <c r="B417" s="273"/>
      <c r="C417" s="273"/>
      <c r="D417" s="214">
        <v>200</v>
      </c>
      <c r="E417" s="3">
        <v>0.1</v>
      </c>
      <c r="F417" s="3">
        <v>0</v>
      </c>
      <c r="G417" s="3">
        <v>17.9</v>
      </c>
      <c r="H417" s="2">
        <f>E417*4+F417*9+G417*4</f>
        <v>72</v>
      </c>
      <c r="I417" s="4">
        <v>0</v>
      </c>
      <c r="J417" s="197"/>
    </row>
    <row r="418" spans="1:10" ht="17.25" customHeight="1">
      <c r="A418" s="104" t="s">
        <v>27</v>
      </c>
      <c r="B418" s="22">
        <v>0.4</v>
      </c>
      <c r="C418" s="22">
        <v>0.4</v>
      </c>
      <c r="D418" s="22"/>
      <c r="E418" s="11"/>
      <c r="F418" s="11"/>
      <c r="G418" s="11"/>
      <c r="H418" s="20"/>
      <c r="I418" s="4"/>
      <c r="J418" s="197"/>
    </row>
    <row r="419" spans="1:10" ht="19.5" customHeight="1">
      <c r="A419" s="104" t="s">
        <v>25</v>
      </c>
      <c r="B419" s="22">
        <v>18</v>
      </c>
      <c r="C419" s="22">
        <v>18</v>
      </c>
      <c r="D419" s="22"/>
      <c r="E419" s="11"/>
      <c r="F419" s="11"/>
      <c r="G419" s="11"/>
      <c r="H419" s="11"/>
      <c r="I419" s="11"/>
      <c r="J419" s="197"/>
    </row>
    <row r="420" spans="1:10" ht="30.75" customHeight="1">
      <c r="A420" s="261" t="s">
        <v>399</v>
      </c>
      <c r="B420" s="261"/>
      <c r="C420" s="261"/>
      <c r="D420" s="168">
        <v>100</v>
      </c>
      <c r="E420" s="25">
        <v>0.9</v>
      </c>
      <c r="F420" s="25">
        <v>0.3</v>
      </c>
      <c r="G420" s="25">
        <v>15.3</v>
      </c>
      <c r="H420" s="24">
        <f>E420*4+F420*9+G420*4</f>
        <v>67.5</v>
      </c>
      <c r="I420" s="4">
        <v>6.3</v>
      </c>
      <c r="J420" s="197"/>
    </row>
    <row r="421" spans="1:10" ht="17.25" customHeight="1">
      <c r="A421" s="273" t="s">
        <v>23</v>
      </c>
      <c r="B421" s="278"/>
      <c r="C421" s="278"/>
      <c r="D421" s="214">
        <v>25</v>
      </c>
      <c r="E421" s="3">
        <v>1.6428571428571428</v>
      </c>
      <c r="F421" s="3">
        <v>0.2857142857142857</v>
      </c>
      <c r="G421" s="3">
        <v>8.357142857142858</v>
      </c>
      <c r="H421" s="2">
        <v>43.75</v>
      </c>
      <c r="I421" s="4">
        <v>0</v>
      </c>
      <c r="J421" s="197"/>
    </row>
    <row r="422" spans="1:18" s="47" customFormat="1" ht="20.25" customHeight="1">
      <c r="A422" s="263" t="s">
        <v>22</v>
      </c>
      <c r="B422" s="264"/>
      <c r="C422" s="264"/>
      <c r="D422" s="264"/>
      <c r="E422" s="13">
        <f>E331+E350+E404+E348+E412</f>
        <v>45.09285714285714</v>
      </c>
      <c r="F422" s="13">
        <f>F331+F350+F404+F348+F412</f>
        <v>47.08571428571428</v>
      </c>
      <c r="G422" s="13">
        <f>G331+G350+G404+G348+G412</f>
        <v>250.27714285714288</v>
      </c>
      <c r="H422" s="46">
        <f>H331+H350+H404+H348+H412</f>
        <v>1608.33</v>
      </c>
      <c r="I422" s="18">
        <f>I331+I350+I404+I348+I412</f>
        <v>34.129999999999995</v>
      </c>
      <c r="J422" s="93"/>
      <c r="K422" s="83"/>
      <c r="L422" s="83"/>
      <c r="M422" s="83"/>
      <c r="N422" s="83"/>
      <c r="O422" s="83"/>
      <c r="P422" s="83"/>
      <c r="Q422" s="83"/>
      <c r="R422" s="83"/>
    </row>
    <row r="423" spans="1:10" ht="18.75" customHeight="1">
      <c r="A423" s="259" t="s">
        <v>16</v>
      </c>
      <c r="B423" s="259"/>
      <c r="C423" s="259"/>
      <c r="D423" s="259"/>
      <c r="E423" s="259"/>
      <c r="F423" s="259"/>
      <c r="G423" s="259"/>
      <c r="H423" s="259"/>
      <c r="I423" s="259"/>
      <c r="J423" s="197"/>
    </row>
    <row r="424" spans="1:10" ht="17.25" customHeight="1">
      <c r="A424" s="274" t="s">
        <v>1</v>
      </c>
      <c r="B424" s="262" t="s">
        <v>2</v>
      </c>
      <c r="C424" s="262" t="s">
        <v>3</v>
      </c>
      <c r="D424" s="262" t="s">
        <v>4</v>
      </c>
      <c r="E424" s="262"/>
      <c r="F424" s="262"/>
      <c r="G424" s="262"/>
      <c r="H424" s="262"/>
      <c r="I424" s="116" t="s">
        <v>155</v>
      </c>
      <c r="J424" s="197"/>
    </row>
    <row r="425" spans="1:10" ht="18" customHeight="1">
      <c r="A425" s="274"/>
      <c r="B425" s="262"/>
      <c r="C425" s="262"/>
      <c r="D425" s="220" t="s">
        <v>5</v>
      </c>
      <c r="E425" s="140" t="s">
        <v>6</v>
      </c>
      <c r="F425" s="140" t="s">
        <v>7</v>
      </c>
      <c r="G425" s="140" t="s">
        <v>8</v>
      </c>
      <c r="H425" s="19" t="s">
        <v>9</v>
      </c>
      <c r="I425" s="116" t="s">
        <v>137</v>
      </c>
      <c r="J425" s="197"/>
    </row>
    <row r="426" spans="1:10" ht="27" customHeight="1">
      <c r="A426" s="263" t="s">
        <v>10</v>
      </c>
      <c r="B426" s="263"/>
      <c r="C426" s="263"/>
      <c r="D426" s="215">
        <f>D427+D433+D437+D441</f>
        <v>545</v>
      </c>
      <c r="E426" s="13">
        <f>E427+E433+E435+E437</f>
        <v>6.1</v>
      </c>
      <c r="F426" s="13">
        <f>F427+F433+F435+F437</f>
        <v>6.8</v>
      </c>
      <c r="G426" s="13">
        <f>G427+G433+G435+G437</f>
        <v>71</v>
      </c>
      <c r="H426" s="46">
        <f>H427+H433+H435+H437</f>
        <v>369.09999999999997</v>
      </c>
      <c r="I426" s="13">
        <f>I427+I433+I435+I437</f>
        <v>0</v>
      </c>
      <c r="J426" s="197"/>
    </row>
    <row r="427" spans="1:10" ht="27" customHeight="1">
      <c r="A427" s="276" t="s">
        <v>331</v>
      </c>
      <c r="B427" s="286"/>
      <c r="C427" s="286"/>
      <c r="D427" s="168">
        <v>200</v>
      </c>
      <c r="E427" s="25">
        <v>2.9</v>
      </c>
      <c r="F427" s="25">
        <v>5.3</v>
      </c>
      <c r="G427" s="25">
        <v>19.9</v>
      </c>
      <c r="H427" s="2">
        <f>E427*4+F427*9+G427*4</f>
        <v>138.89999999999998</v>
      </c>
      <c r="I427" s="4">
        <v>0</v>
      </c>
      <c r="J427" s="193"/>
    </row>
    <row r="428" spans="1:10" ht="27" customHeight="1">
      <c r="A428" s="58" t="s">
        <v>141</v>
      </c>
      <c r="B428" s="22">
        <v>25</v>
      </c>
      <c r="C428" s="22">
        <v>25</v>
      </c>
      <c r="D428" s="22"/>
      <c r="E428" s="145"/>
      <c r="F428" s="146"/>
      <c r="G428" s="146"/>
      <c r="H428" s="76"/>
      <c r="I428" s="75"/>
      <c r="J428" s="193"/>
    </row>
    <row r="429" spans="1:10" ht="27" customHeight="1">
      <c r="A429" s="58" t="s">
        <v>60</v>
      </c>
      <c r="B429" s="22">
        <v>190</v>
      </c>
      <c r="C429" s="22">
        <v>190</v>
      </c>
      <c r="D429" s="22"/>
      <c r="E429" s="145"/>
      <c r="F429" s="146"/>
      <c r="G429" s="146"/>
      <c r="H429" s="76"/>
      <c r="I429" s="75"/>
      <c r="J429" s="1"/>
    </row>
    <row r="430" spans="1:10" ht="27" customHeight="1">
      <c r="A430" s="104" t="s">
        <v>25</v>
      </c>
      <c r="B430" s="22">
        <v>3</v>
      </c>
      <c r="C430" s="22">
        <v>3</v>
      </c>
      <c r="D430" s="22"/>
      <c r="E430" s="11"/>
      <c r="F430" s="11"/>
      <c r="G430" s="11"/>
      <c r="H430" s="20"/>
      <c r="I430" s="4"/>
      <c r="J430" s="1"/>
    </row>
    <row r="431" spans="1:18" s="47" customFormat="1" ht="27" customHeight="1">
      <c r="A431" s="104" t="s">
        <v>61</v>
      </c>
      <c r="B431" s="22">
        <v>1</v>
      </c>
      <c r="C431" s="22">
        <v>1</v>
      </c>
      <c r="D431" s="22"/>
      <c r="E431" s="11"/>
      <c r="F431" s="11"/>
      <c r="G431" s="11"/>
      <c r="H431" s="20"/>
      <c r="I431" s="4"/>
      <c r="J431" s="41"/>
      <c r="K431" s="83"/>
      <c r="L431" s="83"/>
      <c r="M431" s="83"/>
      <c r="N431" s="83"/>
      <c r="O431" s="83"/>
      <c r="P431" s="83"/>
      <c r="Q431" s="83"/>
      <c r="R431" s="83"/>
    </row>
    <row r="432" spans="1:10" ht="27" customHeight="1">
      <c r="A432" s="104" t="s">
        <v>31</v>
      </c>
      <c r="B432" s="22">
        <v>5</v>
      </c>
      <c r="C432" s="22">
        <v>5</v>
      </c>
      <c r="D432" s="22"/>
      <c r="E432" s="11"/>
      <c r="F432" s="11"/>
      <c r="G432" s="11"/>
      <c r="H432" s="20"/>
      <c r="I432" s="4"/>
      <c r="J432" s="1"/>
    </row>
    <row r="433" spans="1:10" ht="45" customHeight="1">
      <c r="A433" s="261" t="s">
        <v>388</v>
      </c>
      <c r="B433" s="261"/>
      <c r="C433" s="261"/>
      <c r="D433" s="56" t="s">
        <v>217</v>
      </c>
      <c r="E433" s="3">
        <v>1.1</v>
      </c>
      <c r="F433" s="3">
        <v>1</v>
      </c>
      <c r="G433" s="3">
        <v>28</v>
      </c>
      <c r="H433" s="24">
        <f>E433*4+F433*9+G433*4</f>
        <v>125.4</v>
      </c>
      <c r="I433" s="4">
        <v>0</v>
      </c>
      <c r="J433" s="1"/>
    </row>
    <row r="434" spans="1:10" ht="43.5" customHeight="1">
      <c r="A434" s="58" t="s">
        <v>323</v>
      </c>
      <c r="B434" s="22">
        <v>25</v>
      </c>
      <c r="C434" s="22">
        <v>25</v>
      </c>
      <c r="D434" s="22"/>
      <c r="E434" s="11"/>
      <c r="F434" s="11"/>
      <c r="G434" s="11"/>
      <c r="H434" s="11"/>
      <c r="I434" s="31"/>
      <c r="J434" s="1"/>
    </row>
    <row r="435" spans="1:10" ht="27" customHeight="1">
      <c r="A435" s="290" t="s">
        <v>91</v>
      </c>
      <c r="B435" s="291"/>
      <c r="C435" s="292"/>
      <c r="D435" s="214">
        <v>20</v>
      </c>
      <c r="E435" s="3">
        <v>1.6</v>
      </c>
      <c r="F435" s="3">
        <v>0.3</v>
      </c>
      <c r="G435" s="3">
        <v>7.6</v>
      </c>
      <c r="H435" s="2">
        <v>39</v>
      </c>
      <c r="I435" s="4">
        <v>0</v>
      </c>
      <c r="J435" s="1"/>
    </row>
    <row r="436" spans="1:10" s="47" customFormat="1" ht="27" customHeight="1">
      <c r="A436" s="287" t="s">
        <v>83</v>
      </c>
      <c r="B436" s="288"/>
      <c r="C436" s="289"/>
      <c r="D436" s="214">
        <v>20</v>
      </c>
      <c r="E436" s="3"/>
      <c r="F436" s="3"/>
      <c r="G436" s="3"/>
      <c r="H436" s="3"/>
      <c r="I436" s="3"/>
      <c r="J436" s="41"/>
    </row>
    <row r="437" spans="1:10" ht="27" customHeight="1">
      <c r="A437" s="273" t="s">
        <v>79</v>
      </c>
      <c r="B437" s="273"/>
      <c r="C437" s="273"/>
      <c r="D437" s="214">
        <v>170</v>
      </c>
      <c r="E437" s="3">
        <v>0.5</v>
      </c>
      <c r="F437" s="3">
        <v>0.2</v>
      </c>
      <c r="G437" s="3">
        <v>15.5</v>
      </c>
      <c r="H437" s="2">
        <f>G437*4+F437*9+E437*4</f>
        <v>65.8</v>
      </c>
      <c r="I437" s="4">
        <v>0</v>
      </c>
      <c r="J437" s="1"/>
    </row>
    <row r="438" spans="1:10" ht="27" customHeight="1">
      <c r="A438" s="58" t="s">
        <v>62</v>
      </c>
      <c r="B438" s="22">
        <v>2</v>
      </c>
      <c r="C438" s="22">
        <v>2</v>
      </c>
      <c r="D438" s="22"/>
      <c r="E438" s="11"/>
      <c r="F438" s="11"/>
      <c r="G438" s="11"/>
      <c r="H438" s="20"/>
      <c r="I438" s="31"/>
      <c r="J438" s="41"/>
    </row>
    <row r="439" spans="1:10" ht="27" customHeight="1">
      <c r="A439" s="58" t="s">
        <v>25</v>
      </c>
      <c r="B439" s="22">
        <v>15</v>
      </c>
      <c r="C439" s="22">
        <v>15</v>
      </c>
      <c r="D439" s="22"/>
      <c r="E439" s="11"/>
      <c r="F439" s="11"/>
      <c r="G439" s="11"/>
      <c r="H439" s="20"/>
      <c r="I439" s="31"/>
      <c r="J439" s="41"/>
    </row>
    <row r="440" spans="1:10" ht="27" customHeight="1">
      <c r="A440" s="266" t="s">
        <v>68</v>
      </c>
      <c r="B440" s="266"/>
      <c r="C440" s="266"/>
      <c r="D440" s="65"/>
      <c r="E440" s="13">
        <f>E441</f>
        <v>0.8</v>
      </c>
      <c r="F440" s="13">
        <f>F441</f>
        <v>0.2</v>
      </c>
      <c r="G440" s="13">
        <f>G441</f>
        <v>20</v>
      </c>
      <c r="H440" s="13">
        <f>H441</f>
        <v>85</v>
      </c>
      <c r="I440" s="13">
        <f>I441</f>
        <v>5.1</v>
      </c>
      <c r="J440" s="1"/>
    </row>
    <row r="441" spans="1:10" ht="27" customHeight="1">
      <c r="A441" s="219" t="s">
        <v>152</v>
      </c>
      <c r="B441" s="214">
        <v>150</v>
      </c>
      <c r="C441" s="214">
        <v>150</v>
      </c>
      <c r="D441" s="214">
        <v>150</v>
      </c>
      <c r="E441" s="3">
        <v>0.8</v>
      </c>
      <c r="F441" s="3">
        <v>0.2</v>
      </c>
      <c r="G441" s="3">
        <v>20</v>
      </c>
      <c r="H441" s="2">
        <f>E441*4+F441*9+G441*4</f>
        <v>85</v>
      </c>
      <c r="I441" s="4">
        <v>5.1</v>
      </c>
      <c r="J441" s="1"/>
    </row>
    <row r="442" spans="1:10" ht="27" customHeight="1">
      <c r="A442" s="263" t="s">
        <v>11</v>
      </c>
      <c r="B442" s="263"/>
      <c r="C442" s="263"/>
      <c r="D442" s="64">
        <f>D443+D449+D461+D470+D477</f>
        <v>680</v>
      </c>
      <c r="E442" s="13">
        <f>E443+E449+E461+E470+E477+E480+E482</f>
        <v>20.66190476190476</v>
      </c>
      <c r="F442" s="13">
        <f>F443+F449+F461+F470+F477+F480+F482</f>
        <v>19.59047619047619</v>
      </c>
      <c r="G442" s="13">
        <f>G443+G449+G461+G470+G477+G480+G482</f>
        <v>77.27142857142857</v>
      </c>
      <c r="H442" s="46">
        <f>H443+H449+H461+H470+H477+H480+H482</f>
        <v>570.5238095238095</v>
      </c>
      <c r="I442" s="13">
        <f>I443+I449+I461+I470+I477+I480+I482</f>
        <v>27.057692307692307</v>
      </c>
      <c r="J442" s="1"/>
    </row>
    <row r="443" spans="1:10" ht="27" customHeight="1">
      <c r="A443" s="12" t="s">
        <v>196</v>
      </c>
      <c r="B443" s="20">
        <f>C443*1.82</f>
        <v>109.2</v>
      </c>
      <c r="C443" s="22">
        <v>60</v>
      </c>
      <c r="D443" s="214">
        <v>60</v>
      </c>
      <c r="E443" s="3">
        <v>0.5</v>
      </c>
      <c r="F443" s="3">
        <v>0.1</v>
      </c>
      <c r="G443" s="3">
        <v>0.9</v>
      </c>
      <c r="H443" s="2">
        <f>E443*4+F443*9+G443*4</f>
        <v>6.5</v>
      </c>
      <c r="I443" s="4">
        <v>3</v>
      </c>
      <c r="J443" s="1"/>
    </row>
    <row r="444" spans="1:10" ht="27" customHeight="1">
      <c r="A444" s="265" t="s">
        <v>150</v>
      </c>
      <c r="B444" s="265"/>
      <c r="C444" s="265"/>
      <c r="D444" s="265"/>
      <c r="E444" s="265"/>
      <c r="F444" s="265"/>
      <c r="G444" s="265"/>
      <c r="H444" s="265"/>
      <c r="I444" s="265"/>
      <c r="J444" s="1"/>
    </row>
    <row r="445" spans="1:10" ht="27" customHeight="1">
      <c r="A445" s="261" t="s">
        <v>243</v>
      </c>
      <c r="B445" s="261"/>
      <c r="C445" s="261"/>
      <c r="D445" s="214">
        <v>60</v>
      </c>
      <c r="E445" s="3">
        <v>0.6</v>
      </c>
      <c r="F445" s="3">
        <v>0</v>
      </c>
      <c r="G445" s="3">
        <v>2.3</v>
      </c>
      <c r="H445" s="24">
        <f>E445*4+F445*9+G445*4</f>
        <v>11.6</v>
      </c>
      <c r="I445" s="4">
        <v>15</v>
      </c>
      <c r="J445" s="1"/>
    </row>
    <row r="446" spans="1:10" ht="27" customHeight="1">
      <c r="A446" s="5" t="s">
        <v>123</v>
      </c>
      <c r="B446" s="15">
        <f>C446*1.02</f>
        <v>61.2</v>
      </c>
      <c r="C446" s="171">
        <v>60</v>
      </c>
      <c r="D446" s="171"/>
      <c r="E446" s="6"/>
      <c r="F446" s="6"/>
      <c r="G446" s="6"/>
      <c r="H446" s="15"/>
      <c r="I446" s="14"/>
      <c r="J446" s="1"/>
    </row>
    <row r="447" spans="1:10" ht="27" customHeight="1">
      <c r="A447" s="35" t="s">
        <v>108</v>
      </c>
      <c r="B447" s="15">
        <f>C447*1.05</f>
        <v>63</v>
      </c>
      <c r="C447" s="171">
        <v>60</v>
      </c>
      <c r="D447" s="171"/>
      <c r="E447" s="6"/>
      <c r="F447" s="6"/>
      <c r="G447" s="6"/>
      <c r="H447" s="15"/>
      <c r="I447" s="14"/>
      <c r="J447" s="1"/>
    </row>
    <row r="448" spans="1:10" ht="27" customHeight="1">
      <c r="A448" s="104" t="s">
        <v>92</v>
      </c>
      <c r="B448" s="22">
        <f>C448*1.35</f>
        <v>2.7</v>
      </c>
      <c r="C448" s="22">
        <v>2</v>
      </c>
      <c r="D448" s="22"/>
      <c r="E448" s="11"/>
      <c r="F448" s="11"/>
      <c r="G448" s="11"/>
      <c r="H448" s="20"/>
      <c r="I448" s="34"/>
      <c r="J448" s="1"/>
    </row>
    <row r="449" spans="1:10" ht="27" customHeight="1">
      <c r="A449" s="267" t="s">
        <v>377</v>
      </c>
      <c r="B449" s="271"/>
      <c r="C449" s="271"/>
      <c r="D449" s="214">
        <v>250</v>
      </c>
      <c r="E449" s="25">
        <v>1.6</v>
      </c>
      <c r="F449" s="25">
        <v>4.1</v>
      </c>
      <c r="G449" s="25">
        <v>10.6</v>
      </c>
      <c r="H449" s="2">
        <f>E449*4+F449*9+G449*4</f>
        <v>85.69999999999999</v>
      </c>
      <c r="I449" s="4">
        <v>3.19</v>
      </c>
      <c r="J449" s="1"/>
    </row>
    <row r="450" spans="1:10" ht="27" customHeight="1">
      <c r="A450" s="104" t="s">
        <v>44</v>
      </c>
      <c r="B450" s="20">
        <f>C450*1.25</f>
        <v>25</v>
      </c>
      <c r="C450" s="22">
        <v>20</v>
      </c>
      <c r="D450" s="214"/>
      <c r="E450" s="3"/>
      <c r="F450" s="3"/>
      <c r="G450" s="3"/>
      <c r="H450" s="2"/>
      <c r="I450" s="214"/>
      <c r="J450" s="1"/>
    </row>
    <row r="451" spans="1:10" ht="27" customHeight="1">
      <c r="A451" s="104" t="s">
        <v>34</v>
      </c>
      <c r="B451" s="20">
        <f>C451*1.33</f>
        <v>99.75</v>
      </c>
      <c r="C451" s="26">
        <v>75</v>
      </c>
      <c r="D451" s="214"/>
      <c r="E451" s="3"/>
      <c r="F451" s="11"/>
      <c r="G451" s="11"/>
      <c r="H451" s="20"/>
      <c r="I451" s="34"/>
      <c r="J451" s="1"/>
    </row>
    <row r="452" spans="1:10" ht="27" customHeight="1">
      <c r="A452" s="104" t="s">
        <v>35</v>
      </c>
      <c r="B452" s="20">
        <f>C452*1.43</f>
        <v>107.25</v>
      </c>
      <c r="C452" s="26">
        <v>75</v>
      </c>
      <c r="D452" s="214"/>
      <c r="E452" s="3"/>
      <c r="F452" s="11"/>
      <c r="G452" s="11"/>
      <c r="H452" s="20"/>
      <c r="I452" s="34"/>
      <c r="J452" s="1"/>
    </row>
    <row r="453" spans="1:10" ht="27" customHeight="1">
      <c r="A453" s="104" t="s">
        <v>36</v>
      </c>
      <c r="B453" s="20">
        <f>C453*1.54</f>
        <v>115.5</v>
      </c>
      <c r="C453" s="26">
        <v>75</v>
      </c>
      <c r="D453" s="214"/>
      <c r="E453" s="3"/>
      <c r="F453" s="11"/>
      <c r="G453" s="11"/>
      <c r="H453" s="20"/>
      <c r="I453" s="34"/>
      <c r="J453" s="1"/>
    </row>
    <row r="454" spans="1:10" ht="27" customHeight="1">
      <c r="A454" s="104" t="s">
        <v>37</v>
      </c>
      <c r="B454" s="20">
        <f>C454*1.67</f>
        <v>125.25</v>
      </c>
      <c r="C454" s="26">
        <v>75</v>
      </c>
      <c r="D454" s="214"/>
      <c r="E454" s="3"/>
      <c r="F454" s="11"/>
      <c r="G454" s="11"/>
      <c r="H454" s="20"/>
      <c r="I454" s="34"/>
      <c r="J454" s="1"/>
    </row>
    <row r="455" spans="1:10" ht="27" customHeight="1">
      <c r="A455" s="104" t="s">
        <v>38</v>
      </c>
      <c r="B455" s="11">
        <f>C455*1.25</f>
        <v>12.5</v>
      </c>
      <c r="C455" s="22">
        <v>10</v>
      </c>
      <c r="D455" s="214"/>
      <c r="E455" s="3"/>
      <c r="F455" s="11"/>
      <c r="G455" s="11"/>
      <c r="H455" s="20"/>
      <c r="I455" s="34"/>
      <c r="J455" s="1"/>
    </row>
    <row r="456" spans="1:18" s="47" customFormat="1" ht="27" customHeight="1">
      <c r="A456" s="104" t="s">
        <v>30</v>
      </c>
      <c r="B456" s="20">
        <f>C456*1.33</f>
        <v>13.3</v>
      </c>
      <c r="C456" s="22">
        <v>10</v>
      </c>
      <c r="D456" s="214"/>
      <c r="E456" s="3"/>
      <c r="F456" s="11"/>
      <c r="G456" s="11"/>
      <c r="H456" s="20"/>
      <c r="I456" s="34"/>
      <c r="J456" s="41"/>
      <c r="K456" s="83"/>
      <c r="L456" s="83"/>
      <c r="M456" s="83"/>
      <c r="N456" s="83"/>
      <c r="O456" s="83"/>
      <c r="P456" s="83"/>
      <c r="Q456" s="83"/>
      <c r="R456" s="83"/>
    </row>
    <row r="457" spans="1:10" ht="27" customHeight="1">
      <c r="A457" s="104" t="s">
        <v>39</v>
      </c>
      <c r="B457" s="20">
        <f>C457*1.19</f>
        <v>11.899999999999999</v>
      </c>
      <c r="C457" s="22">
        <v>10</v>
      </c>
      <c r="D457" s="214"/>
      <c r="E457" s="3"/>
      <c r="F457" s="11"/>
      <c r="G457" s="11"/>
      <c r="H457" s="20"/>
      <c r="I457" s="34"/>
      <c r="J457" s="1"/>
    </row>
    <row r="458" spans="1:10" ht="27" customHeight="1">
      <c r="A458" s="104" t="s">
        <v>140</v>
      </c>
      <c r="B458" s="20">
        <f>C458*1.82</f>
        <v>27.3</v>
      </c>
      <c r="C458" s="20">
        <v>15</v>
      </c>
      <c r="D458" s="214"/>
      <c r="E458" s="3"/>
      <c r="F458" s="11"/>
      <c r="G458" s="11"/>
      <c r="H458" s="20"/>
      <c r="I458" s="34"/>
      <c r="J458" s="1"/>
    </row>
    <row r="459" spans="1:18" s="47" customFormat="1" ht="17.25" customHeight="1">
      <c r="A459" s="104" t="s">
        <v>31</v>
      </c>
      <c r="B459" s="20">
        <v>4</v>
      </c>
      <c r="C459" s="20">
        <v>4</v>
      </c>
      <c r="D459" s="214"/>
      <c r="E459" s="3"/>
      <c r="F459" s="11"/>
      <c r="G459" s="11"/>
      <c r="H459" s="20"/>
      <c r="I459" s="34"/>
      <c r="J459" s="41"/>
      <c r="K459" s="83"/>
      <c r="L459" s="83"/>
      <c r="M459" s="83"/>
      <c r="N459" s="83"/>
      <c r="O459" s="83"/>
      <c r="P459" s="83"/>
      <c r="Q459" s="83"/>
      <c r="R459" s="83"/>
    </row>
    <row r="460" spans="1:10" ht="18.75" customHeight="1">
      <c r="A460" s="104" t="s">
        <v>56</v>
      </c>
      <c r="B460" s="11">
        <v>0.1</v>
      </c>
      <c r="C460" s="11">
        <v>0.1</v>
      </c>
      <c r="D460" s="22"/>
      <c r="E460" s="11"/>
      <c r="F460" s="11"/>
      <c r="G460" s="11"/>
      <c r="H460" s="2"/>
      <c r="I460" s="34"/>
      <c r="J460" s="1"/>
    </row>
    <row r="461" spans="1:10" ht="18.75" customHeight="1">
      <c r="A461" s="257" t="s">
        <v>154</v>
      </c>
      <c r="B461" s="257"/>
      <c r="C461" s="257"/>
      <c r="D461" s="214">
        <v>70</v>
      </c>
      <c r="E461" s="86">
        <v>10.2</v>
      </c>
      <c r="F461" s="86">
        <v>9.3</v>
      </c>
      <c r="G461" s="86">
        <v>2.1</v>
      </c>
      <c r="H461" s="2">
        <f>E461*4+F461*9+G461*4</f>
        <v>132.9</v>
      </c>
      <c r="I461" s="85">
        <v>0.16</v>
      </c>
      <c r="J461" s="1"/>
    </row>
    <row r="462" spans="1:10" ht="27" customHeight="1">
      <c r="A462" s="111" t="s">
        <v>32</v>
      </c>
      <c r="B462" s="105">
        <f>C462*1.36</f>
        <v>87.04</v>
      </c>
      <c r="C462" s="15">
        <v>64</v>
      </c>
      <c r="D462" s="214"/>
      <c r="E462" s="3"/>
      <c r="F462" s="3"/>
      <c r="G462" s="3"/>
      <c r="H462" s="2"/>
      <c r="I462" s="225"/>
      <c r="J462" s="1"/>
    </row>
    <row r="463" spans="1:10" ht="27" customHeight="1">
      <c r="A463" s="111" t="s">
        <v>33</v>
      </c>
      <c r="B463" s="78">
        <f>C463*1.18</f>
        <v>75.52</v>
      </c>
      <c r="C463" s="15">
        <v>64</v>
      </c>
      <c r="D463" s="214"/>
      <c r="E463" s="3"/>
      <c r="F463" s="11"/>
      <c r="G463" s="11"/>
      <c r="H463" s="20"/>
      <c r="I463" s="217"/>
      <c r="J463" s="1"/>
    </row>
    <row r="464" spans="1:10" ht="27" customHeight="1">
      <c r="A464" s="156" t="s">
        <v>65</v>
      </c>
      <c r="B464" s="78">
        <v>64</v>
      </c>
      <c r="C464" s="15">
        <v>64</v>
      </c>
      <c r="D464" s="214"/>
      <c r="E464" s="3"/>
      <c r="F464" s="11"/>
      <c r="G464" s="11"/>
      <c r="H464" s="20"/>
      <c r="I464" s="217"/>
      <c r="J464" s="1"/>
    </row>
    <row r="465" spans="1:10" ht="27" customHeight="1">
      <c r="A465" s="104" t="s">
        <v>182</v>
      </c>
      <c r="B465" s="80"/>
      <c r="C465" s="88">
        <v>40</v>
      </c>
      <c r="D465" s="214"/>
      <c r="E465" s="86"/>
      <c r="F465" s="81"/>
      <c r="G465" s="81"/>
      <c r="H465" s="20"/>
      <c r="I465" s="90"/>
      <c r="J465" s="1"/>
    </row>
    <row r="466" spans="1:10" ht="27" customHeight="1">
      <c r="A466" s="104" t="s">
        <v>31</v>
      </c>
      <c r="B466" s="79">
        <v>4</v>
      </c>
      <c r="C466" s="79">
        <v>4</v>
      </c>
      <c r="D466" s="214"/>
      <c r="E466" s="86"/>
      <c r="F466" s="81"/>
      <c r="G466" s="81"/>
      <c r="H466" s="20"/>
      <c r="I466" s="90"/>
      <c r="J466" s="1"/>
    </row>
    <row r="467" spans="1:10" ht="27" customHeight="1">
      <c r="A467" s="104" t="s">
        <v>39</v>
      </c>
      <c r="B467" s="80">
        <f>C467*1.19</f>
        <v>9.52</v>
      </c>
      <c r="C467" s="79">
        <v>8</v>
      </c>
      <c r="D467" s="22"/>
      <c r="E467" s="81"/>
      <c r="F467" s="81"/>
      <c r="G467" s="81"/>
      <c r="H467" s="20"/>
      <c r="I467" s="90"/>
      <c r="J467" s="1"/>
    </row>
    <row r="468" spans="1:10" ht="58.5" customHeight="1">
      <c r="A468" s="104" t="s">
        <v>126</v>
      </c>
      <c r="B468" s="106">
        <v>4</v>
      </c>
      <c r="C468" s="106">
        <v>4</v>
      </c>
      <c r="D468" s="62"/>
      <c r="E468" s="143"/>
      <c r="F468" s="143"/>
      <c r="G468" s="143"/>
      <c r="H468" s="61"/>
      <c r="I468" s="114"/>
      <c r="J468" s="1"/>
    </row>
    <row r="469" spans="1:10" ht="27" customHeight="1">
      <c r="A469" s="99" t="s">
        <v>43</v>
      </c>
      <c r="B469" s="107">
        <v>1.5</v>
      </c>
      <c r="C469" s="107">
        <v>1.5</v>
      </c>
      <c r="D469" s="214"/>
      <c r="E469" s="86"/>
      <c r="F469" s="86"/>
      <c r="G469" s="86"/>
      <c r="H469" s="2"/>
      <c r="I469" s="90"/>
      <c r="J469" s="1"/>
    </row>
    <row r="470" spans="1:10" ht="27" customHeight="1">
      <c r="A470" s="272" t="s">
        <v>325</v>
      </c>
      <c r="B470" s="272"/>
      <c r="C470" s="272"/>
      <c r="D470" s="214">
        <v>120</v>
      </c>
      <c r="E470" s="36">
        <v>2.2</v>
      </c>
      <c r="F470" s="36">
        <v>4.9</v>
      </c>
      <c r="G470" s="36">
        <v>14.5</v>
      </c>
      <c r="H470" s="37">
        <f>E470*4+F470*9+G470*4</f>
        <v>110.9</v>
      </c>
      <c r="I470" s="36">
        <v>8.307692307692308</v>
      </c>
      <c r="J470" s="1"/>
    </row>
    <row r="471" spans="1:10" ht="27" customHeight="1">
      <c r="A471" s="35" t="s">
        <v>34</v>
      </c>
      <c r="B471" s="20">
        <f>C471*1.33</f>
        <v>135.66</v>
      </c>
      <c r="C471" s="171">
        <v>102</v>
      </c>
      <c r="D471" s="171"/>
      <c r="E471" s="6"/>
      <c r="F471" s="6"/>
      <c r="G471" s="6"/>
      <c r="H471" s="15"/>
      <c r="I471" s="171"/>
      <c r="J471" s="1"/>
    </row>
    <row r="472" spans="1:10" ht="27" customHeight="1">
      <c r="A472" s="35" t="s">
        <v>35</v>
      </c>
      <c r="B472" s="20">
        <f>C472*1.43</f>
        <v>145.85999999999999</v>
      </c>
      <c r="C472" s="171">
        <v>102</v>
      </c>
      <c r="D472" s="171"/>
      <c r="E472" s="6"/>
      <c r="F472" s="6"/>
      <c r="G472" s="6"/>
      <c r="H472" s="15"/>
      <c r="I472" s="33"/>
      <c r="J472" s="1"/>
    </row>
    <row r="473" spans="1:10" ht="27" customHeight="1">
      <c r="A473" s="58" t="s">
        <v>36</v>
      </c>
      <c r="B473" s="20">
        <f>C473*1.54</f>
        <v>157.08</v>
      </c>
      <c r="C473" s="171">
        <v>102</v>
      </c>
      <c r="D473" s="171"/>
      <c r="E473" s="6"/>
      <c r="F473" s="6"/>
      <c r="G473" s="6"/>
      <c r="H473" s="15"/>
      <c r="I473" s="33"/>
      <c r="J473" s="1"/>
    </row>
    <row r="474" spans="1:10" ht="27" customHeight="1">
      <c r="A474" s="58" t="s">
        <v>37</v>
      </c>
      <c r="B474" s="20">
        <f>C474*1.67</f>
        <v>170.34</v>
      </c>
      <c r="C474" s="171">
        <v>102</v>
      </c>
      <c r="D474" s="171"/>
      <c r="E474" s="6"/>
      <c r="F474" s="6"/>
      <c r="G474" s="6"/>
      <c r="H474" s="15"/>
      <c r="I474" s="33"/>
      <c r="J474" s="1"/>
    </row>
    <row r="475" spans="1:10" ht="27" customHeight="1">
      <c r="A475" s="58" t="s">
        <v>349</v>
      </c>
      <c r="B475" s="20">
        <v>20</v>
      </c>
      <c r="C475" s="171">
        <v>20</v>
      </c>
      <c r="D475" s="171"/>
      <c r="E475" s="6"/>
      <c r="F475" s="6"/>
      <c r="G475" s="6"/>
      <c r="H475" s="15"/>
      <c r="I475" s="33"/>
      <c r="J475" s="1"/>
    </row>
    <row r="476" spans="1:10" ht="27" customHeight="1">
      <c r="A476" s="58" t="s">
        <v>31</v>
      </c>
      <c r="B476" s="20">
        <v>5</v>
      </c>
      <c r="C476" s="171">
        <v>5</v>
      </c>
      <c r="D476" s="171"/>
      <c r="E476" s="6"/>
      <c r="F476" s="6"/>
      <c r="G476" s="6"/>
      <c r="H476" s="15"/>
      <c r="I476" s="33"/>
      <c r="J476" s="1"/>
    </row>
    <row r="477" spans="1:10" ht="27" customHeight="1">
      <c r="A477" s="261" t="s">
        <v>96</v>
      </c>
      <c r="B477" s="261"/>
      <c r="C477" s="261"/>
      <c r="D477" s="214">
        <v>180</v>
      </c>
      <c r="E477" s="3">
        <v>0.2</v>
      </c>
      <c r="F477" s="3">
        <v>0.2</v>
      </c>
      <c r="G477" s="3">
        <v>20.6</v>
      </c>
      <c r="H477" s="2">
        <f>E477*4+F477*9+G477*4</f>
        <v>85</v>
      </c>
      <c r="I477" s="4">
        <v>12.4</v>
      </c>
      <c r="J477" s="1"/>
    </row>
    <row r="478" spans="1:10" ht="27" customHeight="1">
      <c r="A478" s="35" t="s">
        <v>86</v>
      </c>
      <c r="B478" s="26">
        <f>C478*1.14</f>
        <v>45.599999999999994</v>
      </c>
      <c r="C478" s="26">
        <v>40</v>
      </c>
      <c r="D478" s="214"/>
      <c r="E478" s="3"/>
      <c r="F478" s="3"/>
      <c r="G478" s="3"/>
      <c r="H478" s="2"/>
      <c r="I478" s="31"/>
      <c r="J478" s="1"/>
    </row>
    <row r="479" spans="1:10" ht="20.25" customHeight="1">
      <c r="A479" s="40" t="s">
        <v>25</v>
      </c>
      <c r="B479" s="26">
        <v>12</v>
      </c>
      <c r="C479" s="26">
        <v>12</v>
      </c>
      <c r="D479" s="214"/>
      <c r="E479" s="3"/>
      <c r="F479" s="3"/>
      <c r="G479" s="3"/>
      <c r="H479" s="2"/>
      <c r="I479" s="4"/>
      <c r="J479" s="1"/>
    </row>
    <row r="480" spans="1:10" ht="18" customHeight="1">
      <c r="A480" s="257" t="s">
        <v>91</v>
      </c>
      <c r="B480" s="271"/>
      <c r="C480" s="271"/>
      <c r="D480" s="214">
        <v>40</v>
      </c>
      <c r="E480" s="3">
        <v>3.3333333333333335</v>
      </c>
      <c r="F480" s="3">
        <v>0.5333333333333333</v>
      </c>
      <c r="G480" s="3">
        <v>15.2</v>
      </c>
      <c r="H480" s="2">
        <v>78.66666666666667</v>
      </c>
      <c r="I480" s="4">
        <v>0</v>
      </c>
      <c r="J480" s="1"/>
    </row>
    <row r="481" spans="1:10" ht="26.25" customHeight="1">
      <c r="A481" s="12" t="s">
        <v>83</v>
      </c>
      <c r="B481" s="216"/>
      <c r="C481" s="216"/>
      <c r="D481" s="214">
        <v>40</v>
      </c>
      <c r="E481" s="3"/>
      <c r="F481" s="3"/>
      <c r="G481" s="3"/>
      <c r="H481" s="2"/>
      <c r="I481" s="3"/>
      <c r="J481" s="1"/>
    </row>
    <row r="482" spans="1:10" ht="18" customHeight="1">
      <c r="A482" s="269" t="s">
        <v>23</v>
      </c>
      <c r="B482" s="270"/>
      <c r="C482" s="270"/>
      <c r="D482" s="214">
        <v>40</v>
      </c>
      <c r="E482" s="3">
        <v>2.6285714285714286</v>
      </c>
      <c r="F482" s="3">
        <v>0.4571428571428572</v>
      </c>
      <c r="G482" s="3">
        <v>13.37142857142857</v>
      </c>
      <c r="H482" s="2">
        <v>70.85714285714286</v>
      </c>
      <c r="I482" s="4">
        <v>0</v>
      </c>
      <c r="J482" s="1"/>
    </row>
    <row r="483" spans="1:18" s="47" customFormat="1" ht="20.25" customHeight="1">
      <c r="A483" s="263" t="s">
        <v>12</v>
      </c>
      <c r="B483" s="263"/>
      <c r="C483" s="263"/>
      <c r="D483" s="64">
        <f aca="true" t="shared" si="4" ref="D483:I483">D484+D485</f>
        <v>250</v>
      </c>
      <c r="E483" s="13">
        <f t="shared" si="4"/>
        <v>2</v>
      </c>
      <c r="F483" s="13">
        <f t="shared" si="4"/>
        <v>5.1</v>
      </c>
      <c r="G483" s="13">
        <f t="shared" si="4"/>
        <v>42.7</v>
      </c>
      <c r="H483" s="46">
        <f t="shared" si="4"/>
        <v>224.7</v>
      </c>
      <c r="I483" s="13">
        <f t="shared" si="4"/>
        <v>3.3</v>
      </c>
      <c r="J483" s="41"/>
      <c r="K483" s="205"/>
      <c r="L483" s="205"/>
      <c r="M483" s="205"/>
      <c r="N483" s="205"/>
      <c r="O483" s="205"/>
      <c r="P483" s="205"/>
      <c r="Q483" s="205"/>
      <c r="R483" s="205"/>
    </row>
    <row r="484" spans="1:10" ht="68.25" customHeight="1">
      <c r="A484" s="246" t="s">
        <v>321</v>
      </c>
      <c r="B484" s="22">
        <v>50</v>
      </c>
      <c r="C484" s="22">
        <v>50</v>
      </c>
      <c r="D484" s="247">
        <v>50</v>
      </c>
      <c r="E484" s="3">
        <v>1.8</v>
      </c>
      <c r="F484" s="3">
        <v>5</v>
      </c>
      <c r="G484" s="3">
        <v>22</v>
      </c>
      <c r="H484" s="24">
        <f>E484*4+F484*9+G484*4</f>
        <v>140.2</v>
      </c>
      <c r="I484" s="4">
        <v>0</v>
      </c>
      <c r="J484" s="1"/>
    </row>
    <row r="485" spans="1:10" ht="27" customHeight="1">
      <c r="A485" s="261" t="s">
        <v>320</v>
      </c>
      <c r="B485" s="261"/>
      <c r="C485" s="261"/>
      <c r="D485" s="214">
        <v>200</v>
      </c>
      <c r="E485" s="3">
        <v>0.2</v>
      </c>
      <c r="F485" s="3">
        <v>0.1</v>
      </c>
      <c r="G485" s="3">
        <v>20.7</v>
      </c>
      <c r="H485" s="2">
        <f>E485*4+F485*9+G485*4</f>
        <v>84.5</v>
      </c>
      <c r="I485" s="4">
        <v>3.3</v>
      </c>
      <c r="J485" s="1"/>
    </row>
    <row r="486" spans="1:10" ht="27" customHeight="1">
      <c r="A486" s="58" t="s">
        <v>317</v>
      </c>
      <c r="B486" s="22">
        <v>34</v>
      </c>
      <c r="C486" s="22">
        <v>30</v>
      </c>
      <c r="D486" s="22"/>
      <c r="E486" s="11"/>
      <c r="F486" s="11"/>
      <c r="G486" s="11"/>
      <c r="H486" s="20"/>
      <c r="I486" s="4"/>
      <c r="J486" s="1"/>
    </row>
    <row r="487" spans="1:10" ht="27" customHeight="1">
      <c r="A487" s="58" t="s">
        <v>318</v>
      </c>
      <c r="B487" s="22">
        <f>C487*1.11</f>
        <v>33.300000000000004</v>
      </c>
      <c r="C487" s="22">
        <v>30</v>
      </c>
      <c r="D487" s="22"/>
      <c r="E487" s="11"/>
      <c r="F487" s="11"/>
      <c r="G487" s="11"/>
      <c r="H487" s="20"/>
      <c r="I487" s="4"/>
      <c r="J487" s="1"/>
    </row>
    <row r="488" spans="1:10" ht="27" customHeight="1">
      <c r="A488" s="58" t="s">
        <v>319</v>
      </c>
      <c r="B488" s="22">
        <f>C488*1.02</f>
        <v>30.6</v>
      </c>
      <c r="C488" s="22">
        <v>30</v>
      </c>
      <c r="D488" s="22"/>
      <c r="E488" s="11"/>
      <c r="F488" s="11"/>
      <c r="G488" s="11"/>
      <c r="H488" s="20"/>
      <c r="I488" s="4"/>
      <c r="J488" s="1"/>
    </row>
    <row r="489" spans="1:10" ht="27" customHeight="1">
      <c r="A489" s="58" t="s">
        <v>101</v>
      </c>
      <c r="B489" s="22">
        <f>C489*1.02</f>
        <v>30.6</v>
      </c>
      <c r="C489" s="22">
        <v>30</v>
      </c>
      <c r="D489" s="22"/>
      <c r="E489" s="11"/>
      <c r="F489" s="11"/>
      <c r="G489" s="11"/>
      <c r="H489" s="20"/>
      <c r="I489" s="4"/>
      <c r="J489" s="1"/>
    </row>
    <row r="490" spans="1:10" ht="27" customHeight="1">
      <c r="A490" s="58" t="s">
        <v>25</v>
      </c>
      <c r="B490" s="22">
        <v>15</v>
      </c>
      <c r="C490" s="22">
        <v>15</v>
      </c>
      <c r="D490" s="22"/>
      <c r="E490" s="11"/>
      <c r="F490" s="11"/>
      <c r="G490" s="11"/>
      <c r="H490" s="20"/>
      <c r="I490" s="4"/>
      <c r="J490" s="1"/>
    </row>
    <row r="491" spans="1:10" ht="27" customHeight="1">
      <c r="A491" s="275" t="s">
        <v>158</v>
      </c>
      <c r="B491" s="275"/>
      <c r="C491" s="275"/>
      <c r="D491" s="167">
        <f>D492+D508+D516</f>
        <v>450</v>
      </c>
      <c r="E491" s="98">
        <f>E492+E508+E516+E519</f>
        <v>15.290000000000001</v>
      </c>
      <c r="F491" s="98">
        <f>F492+F508+F516+F519</f>
        <v>16.98</v>
      </c>
      <c r="G491" s="98">
        <f>G492+G508+G516+G519</f>
        <v>58.91</v>
      </c>
      <c r="H491" s="28">
        <f>H492+H508+H516+H519</f>
        <v>449.62</v>
      </c>
      <c r="I491" s="98">
        <f>I492+I508+I516+I519</f>
        <v>6.27</v>
      </c>
      <c r="J491" s="1"/>
    </row>
    <row r="492" spans="1:10" ht="27" customHeight="1">
      <c r="A492" s="267" t="s">
        <v>212</v>
      </c>
      <c r="B492" s="267"/>
      <c r="C492" s="267"/>
      <c r="D492" s="214">
        <v>150</v>
      </c>
      <c r="E492" s="3">
        <v>1.8</v>
      </c>
      <c r="F492" s="3">
        <v>5</v>
      </c>
      <c r="G492" s="3">
        <v>22</v>
      </c>
      <c r="H492" s="2">
        <f>E492*4+F492*9+G492*4</f>
        <v>140.2</v>
      </c>
      <c r="I492" s="4">
        <v>5.55</v>
      </c>
      <c r="J492" s="1"/>
    </row>
    <row r="493" spans="1:10" ht="27" customHeight="1">
      <c r="A493" s="104" t="s">
        <v>38</v>
      </c>
      <c r="B493" s="20">
        <f>C493*1.25</f>
        <v>117.5</v>
      </c>
      <c r="C493" s="67">
        <v>94</v>
      </c>
      <c r="D493" s="214"/>
      <c r="E493" s="3"/>
      <c r="F493" s="3"/>
      <c r="G493" s="3"/>
      <c r="H493" s="3"/>
      <c r="I493" s="3"/>
      <c r="J493" s="1"/>
    </row>
    <row r="494" spans="1:10" ht="27" customHeight="1">
      <c r="A494" s="99" t="s">
        <v>30</v>
      </c>
      <c r="B494" s="57">
        <f>C494*1.33</f>
        <v>125.02000000000001</v>
      </c>
      <c r="C494" s="67">
        <v>94</v>
      </c>
      <c r="D494" s="247"/>
      <c r="E494" s="3"/>
      <c r="F494" s="3"/>
      <c r="G494" s="3"/>
      <c r="H494" s="2"/>
      <c r="I494" s="30"/>
      <c r="J494" s="1"/>
    </row>
    <row r="495" spans="1:10" ht="31.5" customHeight="1">
      <c r="A495" s="35" t="s">
        <v>188</v>
      </c>
      <c r="B495" s="20">
        <f>C495*1.14</f>
        <v>107.16</v>
      </c>
      <c r="C495" s="67">
        <v>94</v>
      </c>
      <c r="D495" s="247"/>
      <c r="E495" s="3"/>
      <c r="F495" s="3"/>
      <c r="G495" s="3"/>
      <c r="H495" s="2"/>
      <c r="I495" s="30"/>
      <c r="J495" s="1"/>
    </row>
    <row r="496" spans="1:10" ht="27" customHeight="1">
      <c r="A496" s="299" t="s">
        <v>189</v>
      </c>
      <c r="B496" s="299"/>
      <c r="C496" s="299"/>
      <c r="D496" s="247"/>
      <c r="E496" s="3"/>
      <c r="F496" s="3"/>
      <c r="G496" s="3"/>
      <c r="H496" s="2"/>
      <c r="I496" s="30"/>
      <c r="J496" s="1"/>
    </row>
    <row r="497" spans="1:10" ht="27" customHeight="1">
      <c r="A497" s="5" t="s">
        <v>86</v>
      </c>
      <c r="B497" s="57">
        <f>C497*1.14</f>
        <v>56.99999999999999</v>
      </c>
      <c r="C497" s="67">
        <v>50</v>
      </c>
      <c r="D497" s="247"/>
      <c r="E497" s="3"/>
      <c r="F497" s="3"/>
      <c r="G497" s="3"/>
      <c r="H497" s="2"/>
      <c r="I497" s="30"/>
      <c r="J497" s="1"/>
    </row>
    <row r="498" spans="1:10" ht="27" customHeight="1">
      <c r="A498" s="58" t="s">
        <v>25</v>
      </c>
      <c r="B498" s="22">
        <v>3</v>
      </c>
      <c r="C498" s="22">
        <v>3</v>
      </c>
      <c r="D498" s="247"/>
      <c r="E498" s="11"/>
      <c r="F498" s="11"/>
      <c r="G498" s="11"/>
      <c r="H498" s="20"/>
      <c r="I498" s="27"/>
      <c r="J498" s="1"/>
    </row>
    <row r="499" spans="1:10" ht="27" customHeight="1">
      <c r="A499" s="5" t="s">
        <v>31</v>
      </c>
      <c r="B499" s="171">
        <v>5</v>
      </c>
      <c r="C499" s="171">
        <v>5</v>
      </c>
      <c r="D499" s="214"/>
      <c r="E499" s="98"/>
      <c r="F499" s="98"/>
      <c r="G499" s="98"/>
      <c r="H499" s="28"/>
      <c r="I499" s="98"/>
      <c r="J499" s="1"/>
    </row>
    <row r="500" spans="1:10" ht="27" customHeight="1">
      <c r="A500" s="265" t="s">
        <v>150</v>
      </c>
      <c r="B500" s="265"/>
      <c r="C500" s="265"/>
      <c r="D500" s="265"/>
      <c r="E500" s="265"/>
      <c r="F500" s="265"/>
      <c r="G500" s="265"/>
      <c r="H500" s="265"/>
      <c r="I500" s="265"/>
      <c r="J500" s="1"/>
    </row>
    <row r="501" spans="1:10" ht="31.5" customHeight="1">
      <c r="A501" s="261" t="s">
        <v>113</v>
      </c>
      <c r="B501" s="261"/>
      <c r="C501" s="261"/>
      <c r="D501" s="214">
        <v>150</v>
      </c>
      <c r="E501" s="3">
        <v>1.5</v>
      </c>
      <c r="F501" s="3">
        <v>5.166666666666667</v>
      </c>
      <c r="G501" s="3">
        <v>5.8</v>
      </c>
      <c r="H501" s="24">
        <f>E501*4+F501*9+G501*4</f>
        <v>75.7</v>
      </c>
      <c r="I501" s="4">
        <v>27</v>
      </c>
      <c r="J501" s="1"/>
    </row>
    <row r="502" spans="1:10" ht="27" customHeight="1">
      <c r="A502" s="35" t="s">
        <v>105</v>
      </c>
      <c r="B502" s="15">
        <f>C502*1.02</f>
        <v>102</v>
      </c>
      <c r="C502" s="171">
        <v>100</v>
      </c>
      <c r="D502" s="171"/>
      <c r="E502" s="6"/>
      <c r="F502" s="6"/>
      <c r="G502" s="6"/>
      <c r="H502" s="15"/>
      <c r="I502" s="6"/>
      <c r="J502" s="1"/>
    </row>
    <row r="503" spans="1:10" ht="27" customHeight="1">
      <c r="A503" s="5" t="s">
        <v>106</v>
      </c>
      <c r="B503" s="15">
        <f>C503*1.18</f>
        <v>118</v>
      </c>
      <c r="C503" s="171">
        <v>100</v>
      </c>
      <c r="D503" s="171"/>
      <c r="E503" s="6"/>
      <c r="F503" s="6"/>
      <c r="G503" s="6"/>
      <c r="H503" s="15"/>
      <c r="I503" s="14"/>
      <c r="J503" s="1"/>
    </row>
    <row r="504" spans="1:10" ht="27" customHeight="1">
      <c r="A504" s="5" t="s">
        <v>178</v>
      </c>
      <c r="B504" s="15">
        <f>C504*1.02</f>
        <v>45.9</v>
      </c>
      <c r="C504" s="171">
        <v>45</v>
      </c>
      <c r="D504" s="171"/>
      <c r="E504" s="6"/>
      <c r="F504" s="6"/>
      <c r="G504" s="6"/>
      <c r="H504" s="15"/>
      <c r="I504" s="14"/>
      <c r="J504" s="1"/>
    </row>
    <row r="505" spans="1:10" ht="27" customHeight="1">
      <c r="A505" s="35" t="s">
        <v>108</v>
      </c>
      <c r="B505" s="15">
        <f>C505*1.05</f>
        <v>47.25</v>
      </c>
      <c r="C505" s="171">
        <v>45</v>
      </c>
      <c r="D505" s="171"/>
      <c r="E505" s="6"/>
      <c r="F505" s="6"/>
      <c r="G505" s="6"/>
      <c r="H505" s="15"/>
      <c r="I505" s="14"/>
      <c r="J505" s="1"/>
    </row>
    <row r="506" spans="1:10" ht="27" customHeight="1">
      <c r="A506" s="5" t="s">
        <v>110</v>
      </c>
      <c r="B506" s="62">
        <v>5</v>
      </c>
      <c r="C506" s="62">
        <v>5</v>
      </c>
      <c r="D506" s="67"/>
      <c r="E506" s="206"/>
      <c r="F506" s="103"/>
      <c r="G506" s="103"/>
      <c r="H506" s="61"/>
      <c r="I506" s="69"/>
      <c r="J506" s="1"/>
    </row>
    <row r="507" spans="1:10" ht="27" customHeight="1">
      <c r="A507" s="104" t="s">
        <v>92</v>
      </c>
      <c r="B507" s="22">
        <f>C507*1.35</f>
        <v>2.7</v>
      </c>
      <c r="C507" s="22">
        <v>2</v>
      </c>
      <c r="D507" s="171"/>
      <c r="E507" s="11"/>
      <c r="F507" s="11"/>
      <c r="G507" s="11"/>
      <c r="H507" s="20"/>
      <c r="I507" s="34"/>
      <c r="J507" s="1"/>
    </row>
    <row r="508" spans="1:10" ht="27" customHeight="1">
      <c r="A508" s="261" t="s">
        <v>405</v>
      </c>
      <c r="B508" s="261"/>
      <c r="C508" s="261"/>
      <c r="D508" s="214">
        <v>100</v>
      </c>
      <c r="E508" s="3">
        <v>12.4</v>
      </c>
      <c r="F508" s="3">
        <v>11.8</v>
      </c>
      <c r="G508" s="3">
        <v>14</v>
      </c>
      <c r="H508" s="2">
        <f>E508*4+F508*9+G508*4</f>
        <v>211.8</v>
      </c>
      <c r="I508" s="4">
        <v>0.72</v>
      </c>
      <c r="J508" s="1"/>
    </row>
    <row r="509" spans="1:10" ht="27" customHeight="1">
      <c r="A509" s="16" t="s">
        <v>191</v>
      </c>
      <c r="B509" s="38">
        <f>C509</f>
        <v>74</v>
      </c>
      <c r="C509" s="63">
        <v>74</v>
      </c>
      <c r="D509" s="22"/>
      <c r="E509" s="11"/>
      <c r="F509" s="11"/>
      <c r="G509" s="11"/>
      <c r="H509" s="11"/>
      <c r="I509" s="11"/>
      <c r="J509" s="1"/>
    </row>
    <row r="510" spans="1:10" ht="45.75" customHeight="1">
      <c r="A510" s="16" t="s">
        <v>204</v>
      </c>
      <c r="B510" s="20">
        <f>C510*2.32</f>
        <v>171.67999999999998</v>
      </c>
      <c r="C510" s="63">
        <v>74</v>
      </c>
      <c r="D510" s="22"/>
      <c r="E510" s="11"/>
      <c r="F510" s="11"/>
      <c r="G510" s="11"/>
      <c r="H510" s="20"/>
      <c r="I510" s="22"/>
      <c r="J510" s="1"/>
    </row>
    <row r="511" spans="1:10" ht="33.75" customHeight="1">
      <c r="A511" s="16" t="s">
        <v>207</v>
      </c>
      <c r="B511" s="20">
        <f>C511*1.27</f>
        <v>93.98</v>
      </c>
      <c r="C511" s="63">
        <v>74</v>
      </c>
      <c r="D511" s="22"/>
      <c r="E511" s="11"/>
      <c r="F511" s="11"/>
      <c r="G511" s="11"/>
      <c r="H511" s="20"/>
      <c r="I511" s="22"/>
      <c r="J511" s="1"/>
    </row>
    <row r="512" spans="1:10" ht="27" customHeight="1">
      <c r="A512" s="35" t="s">
        <v>29</v>
      </c>
      <c r="B512" s="15">
        <v>22</v>
      </c>
      <c r="C512" s="102">
        <v>22</v>
      </c>
      <c r="D512" s="171"/>
      <c r="E512" s="6"/>
      <c r="F512" s="6"/>
      <c r="G512" s="6"/>
      <c r="H512" s="15"/>
      <c r="I512" s="33"/>
      <c r="J512" s="194"/>
    </row>
    <row r="513" spans="1:10" ht="27" customHeight="1">
      <c r="A513" s="35" t="s">
        <v>87</v>
      </c>
      <c r="B513" s="15">
        <v>8</v>
      </c>
      <c r="C513" s="102">
        <v>8</v>
      </c>
      <c r="D513" s="15"/>
      <c r="E513" s="6"/>
      <c r="F513" s="6"/>
      <c r="G513" s="6"/>
      <c r="H513" s="15"/>
      <c r="I513" s="33"/>
      <c r="J513" s="194"/>
    </row>
    <row r="514" spans="1:10" ht="27" customHeight="1">
      <c r="A514" s="35" t="s">
        <v>332</v>
      </c>
      <c r="B514" s="15">
        <v>20</v>
      </c>
      <c r="C514" s="15">
        <v>20</v>
      </c>
      <c r="D514" s="171"/>
      <c r="E514" s="6"/>
      <c r="F514" s="6"/>
      <c r="G514" s="6"/>
      <c r="H514" s="15"/>
      <c r="I514" s="33"/>
      <c r="J514" s="197"/>
    </row>
    <row r="515" spans="1:10" ht="27" customHeight="1">
      <c r="A515" s="40" t="s">
        <v>31</v>
      </c>
      <c r="B515" s="38">
        <v>4</v>
      </c>
      <c r="C515" s="63">
        <v>4</v>
      </c>
      <c r="D515" s="171"/>
      <c r="E515" s="6"/>
      <c r="F515" s="6"/>
      <c r="G515" s="6"/>
      <c r="H515" s="15"/>
      <c r="I515" s="33"/>
      <c r="J515" s="1"/>
    </row>
    <row r="516" spans="1:10" ht="27" customHeight="1">
      <c r="A516" s="273" t="s">
        <v>102</v>
      </c>
      <c r="B516" s="273"/>
      <c r="C516" s="273"/>
      <c r="D516" s="214">
        <v>200</v>
      </c>
      <c r="E516" s="3">
        <v>0.1</v>
      </c>
      <c r="F516" s="3">
        <v>0</v>
      </c>
      <c r="G516" s="3">
        <v>17.9</v>
      </c>
      <c r="H516" s="2">
        <f>E516*4+F516*9+G516*4</f>
        <v>72</v>
      </c>
      <c r="I516" s="4">
        <v>0</v>
      </c>
      <c r="J516" s="1"/>
    </row>
    <row r="517" spans="1:32" s="47" customFormat="1" ht="27" customHeight="1">
      <c r="A517" s="104" t="s">
        <v>27</v>
      </c>
      <c r="B517" s="22">
        <v>0.4</v>
      </c>
      <c r="C517" s="22">
        <v>0.4</v>
      </c>
      <c r="D517" s="22"/>
      <c r="E517" s="11"/>
      <c r="F517" s="11"/>
      <c r="G517" s="11"/>
      <c r="H517" s="20"/>
      <c r="I517" s="4"/>
      <c r="J517" s="41"/>
      <c r="T517" s="83"/>
      <c r="U517" s="83"/>
      <c r="V517" s="83"/>
      <c r="W517" s="83"/>
      <c r="X517" s="83"/>
      <c r="Y517" s="83"/>
      <c r="Z517" s="83"/>
      <c r="AA517" s="83"/>
      <c r="AB517" s="83"/>
      <c r="AC517" s="83"/>
      <c r="AD517" s="83"/>
      <c r="AE517" s="83"/>
      <c r="AF517" s="83"/>
    </row>
    <row r="518" spans="1:10" ht="27" customHeight="1">
      <c r="A518" s="104" t="s">
        <v>25</v>
      </c>
      <c r="B518" s="22">
        <v>18</v>
      </c>
      <c r="C518" s="22">
        <v>18</v>
      </c>
      <c r="D518" s="22"/>
      <c r="E518" s="11"/>
      <c r="F518" s="11"/>
      <c r="G518" s="11"/>
      <c r="H518" s="20"/>
      <c r="I518" s="11"/>
      <c r="J518" s="1"/>
    </row>
    <row r="519" spans="1:10" ht="27" customHeight="1">
      <c r="A519" s="273" t="s">
        <v>23</v>
      </c>
      <c r="B519" s="273"/>
      <c r="C519" s="273"/>
      <c r="D519" s="214">
        <v>15</v>
      </c>
      <c r="E519" s="3">
        <v>0.99</v>
      </c>
      <c r="F519" s="3">
        <v>0.18</v>
      </c>
      <c r="G519" s="3">
        <v>5.01</v>
      </c>
      <c r="H519" s="2">
        <v>25.619999999999997</v>
      </c>
      <c r="I519" s="4">
        <v>0</v>
      </c>
      <c r="J519" s="1"/>
    </row>
    <row r="520" spans="1:10" ht="27" customHeight="1">
      <c r="A520" s="263" t="s">
        <v>22</v>
      </c>
      <c r="B520" s="264"/>
      <c r="C520" s="264"/>
      <c r="D520" s="264"/>
      <c r="E520" s="13">
        <f>E426+E442+E483+E440+E491</f>
        <v>44.85190476190476</v>
      </c>
      <c r="F520" s="13">
        <f>F426+F442+F483+F440+F491</f>
        <v>48.67047619047619</v>
      </c>
      <c r="G520" s="13">
        <f>G426+G442+G483+G440+G491</f>
        <v>269.8814285714286</v>
      </c>
      <c r="H520" s="46">
        <f>H426+H442+H483+H440+H491</f>
        <v>1698.9438095238097</v>
      </c>
      <c r="I520" s="18">
        <f>I426+I442+I483+I440+I491</f>
        <v>41.72769230769231</v>
      </c>
      <c r="J520" s="1"/>
    </row>
    <row r="521" spans="1:10" ht="27" customHeight="1">
      <c r="A521" s="259" t="s">
        <v>17</v>
      </c>
      <c r="B521" s="259"/>
      <c r="C521" s="259"/>
      <c r="D521" s="259"/>
      <c r="E521" s="259"/>
      <c r="F521" s="259"/>
      <c r="G521" s="259"/>
      <c r="H521" s="259"/>
      <c r="I521" s="259"/>
      <c r="J521" s="1"/>
    </row>
    <row r="522" spans="1:10" ht="27" customHeight="1">
      <c r="A522" s="274" t="s">
        <v>1</v>
      </c>
      <c r="B522" s="262" t="s">
        <v>2</v>
      </c>
      <c r="C522" s="262" t="s">
        <v>3</v>
      </c>
      <c r="D522" s="262" t="s">
        <v>4</v>
      </c>
      <c r="E522" s="262"/>
      <c r="F522" s="262"/>
      <c r="G522" s="262"/>
      <c r="H522" s="262"/>
      <c r="I522" s="116" t="s">
        <v>155</v>
      </c>
      <c r="J522" s="1"/>
    </row>
    <row r="523" spans="1:10" ht="27" customHeight="1">
      <c r="A523" s="274"/>
      <c r="B523" s="262"/>
      <c r="C523" s="262"/>
      <c r="D523" s="220" t="s">
        <v>5</v>
      </c>
      <c r="E523" s="140" t="s">
        <v>6</v>
      </c>
      <c r="F523" s="140" t="s">
        <v>7</v>
      </c>
      <c r="G523" s="140" t="s">
        <v>8</v>
      </c>
      <c r="H523" s="19" t="s">
        <v>9</v>
      </c>
      <c r="I523" s="116" t="s">
        <v>137</v>
      </c>
      <c r="J523" s="1"/>
    </row>
    <row r="524" spans="1:10" ht="27" customHeight="1">
      <c r="A524" s="263" t="s">
        <v>10</v>
      </c>
      <c r="B524" s="263"/>
      <c r="C524" s="263"/>
      <c r="D524" s="64">
        <f>D525+40+D534+D540</f>
        <v>550</v>
      </c>
      <c r="E524" s="13">
        <f>E525+E531+E534+E537</f>
        <v>5.6</v>
      </c>
      <c r="F524" s="13">
        <f>F525+F531+F534+F537</f>
        <v>5.875</v>
      </c>
      <c r="G524" s="13">
        <f>G525+G531+G534+G537</f>
        <v>72.3</v>
      </c>
      <c r="H524" s="46">
        <f>H525+H531+H534+H537</f>
        <v>364.47499999999997</v>
      </c>
      <c r="I524" s="13">
        <f>I525+I531+I534+I537</f>
        <v>0.48</v>
      </c>
      <c r="J524" s="1"/>
    </row>
    <row r="525" spans="1:10" ht="27" customHeight="1">
      <c r="A525" s="277" t="s">
        <v>333</v>
      </c>
      <c r="B525" s="277"/>
      <c r="C525" s="277"/>
      <c r="D525" s="214">
        <v>200</v>
      </c>
      <c r="E525" s="3">
        <v>2.9</v>
      </c>
      <c r="F525" s="3">
        <v>5.2</v>
      </c>
      <c r="G525" s="3">
        <v>20</v>
      </c>
      <c r="H525" s="2">
        <f>G525*4+F525*9+E525*4</f>
        <v>138.4</v>
      </c>
      <c r="I525" s="69">
        <v>0</v>
      </c>
      <c r="J525" s="1"/>
    </row>
    <row r="526" spans="1:18" s="47" customFormat="1" ht="27" customHeight="1">
      <c r="A526" s="175" t="s">
        <v>24</v>
      </c>
      <c r="B526" s="22">
        <v>30</v>
      </c>
      <c r="C526" s="22">
        <v>30</v>
      </c>
      <c r="D526" s="22"/>
      <c r="E526" s="11"/>
      <c r="F526" s="11"/>
      <c r="G526" s="11"/>
      <c r="H526" s="20"/>
      <c r="I526" s="27"/>
      <c r="J526" s="41"/>
      <c r="K526" s="83"/>
      <c r="L526" s="83"/>
      <c r="M526" s="83"/>
      <c r="N526" s="83"/>
      <c r="O526" s="83"/>
      <c r="P526" s="83"/>
      <c r="Q526" s="83"/>
      <c r="R526" s="83"/>
    </row>
    <row r="527" spans="1:18" s="47" customFormat="1" ht="27" customHeight="1">
      <c r="A527" s="175" t="s">
        <v>60</v>
      </c>
      <c r="B527" s="22">
        <v>180</v>
      </c>
      <c r="C527" s="22">
        <v>180</v>
      </c>
      <c r="D527" s="22"/>
      <c r="E527" s="11"/>
      <c r="F527" s="11"/>
      <c r="G527" s="11"/>
      <c r="H527" s="20"/>
      <c r="I527" s="27"/>
      <c r="J527" s="41"/>
      <c r="K527" s="83"/>
      <c r="L527" s="83"/>
      <c r="M527" s="83"/>
      <c r="N527" s="83"/>
      <c r="O527" s="83"/>
      <c r="P527" s="83"/>
      <c r="Q527" s="83"/>
      <c r="R527" s="83"/>
    </row>
    <row r="528" spans="1:10" ht="27" customHeight="1">
      <c r="A528" s="58" t="s">
        <v>25</v>
      </c>
      <c r="B528" s="22">
        <v>3</v>
      </c>
      <c r="C528" s="20">
        <v>3</v>
      </c>
      <c r="D528" s="22"/>
      <c r="E528" s="11"/>
      <c r="F528" s="25"/>
      <c r="G528" s="25"/>
      <c r="H528" s="21"/>
      <c r="I528" s="52"/>
      <c r="J528" s="1"/>
    </row>
    <row r="529" spans="1:10" ht="27" customHeight="1">
      <c r="A529" s="99" t="s">
        <v>61</v>
      </c>
      <c r="B529" s="20">
        <v>1</v>
      </c>
      <c r="C529" s="20">
        <v>1</v>
      </c>
      <c r="D529" s="22"/>
      <c r="E529" s="11"/>
      <c r="F529" s="11"/>
      <c r="G529" s="11"/>
      <c r="H529" s="2"/>
      <c r="I529" s="4"/>
      <c r="J529" s="1"/>
    </row>
    <row r="530" spans="1:10" ht="27" customHeight="1">
      <c r="A530" s="99" t="s">
        <v>31</v>
      </c>
      <c r="B530" s="20">
        <v>5</v>
      </c>
      <c r="C530" s="20">
        <v>5</v>
      </c>
      <c r="D530" s="22"/>
      <c r="E530" s="11"/>
      <c r="F530" s="11"/>
      <c r="G530" s="11"/>
      <c r="H530" s="2"/>
      <c r="I530" s="4"/>
      <c r="J530" s="1"/>
    </row>
    <row r="531" spans="1:10" ht="27" customHeight="1">
      <c r="A531" s="257" t="s">
        <v>70</v>
      </c>
      <c r="B531" s="257"/>
      <c r="C531" s="257"/>
      <c r="D531" s="214" t="s">
        <v>69</v>
      </c>
      <c r="E531" s="3">
        <v>1.4</v>
      </c>
      <c r="F531" s="3">
        <v>0.175</v>
      </c>
      <c r="G531" s="3">
        <v>29.8</v>
      </c>
      <c r="H531" s="2">
        <f>E531*4+F531*9+G531*4</f>
        <v>126.375</v>
      </c>
      <c r="I531" s="4">
        <v>0.48</v>
      </c>
      <c r="J531" s="1"/>
    </row>
    <row r="532" spans="1:10" ht="27" customHeight="1">
      <c r="A532" s="5" t="s">
        <v>29</v>
      </c>
      <c r="B532" s="171">
        <v>20</v>
      </c>
      <c r="C532" s="171">
        <v>20</v>
      </c>
      <c r="D532" s="214"/>
      <c r="E532" s="3"/>
      <c r="F532" s="3"/>
      <c r="G532" s="3"/>
      <c r="H532" s="2"/>
      <c r="I532" s="4"/>
      <c r="J532" s="1"/>
    </row>
    <row r="533" spans="1:10" ht="46.5" customHeight="1">
      <c r="A533" s="5" t="s">
        <v>84</v>
      </c>
      <c r="B533" s="171">
        <v>20.2</v>
      </c>
      <c r="C533" s="171">
        <v>20</v>
      </c>
      <c r="D533" s="214"/>
      <c r="E533" s="3"/>
      <c r="F533" s="3"/>
      <c r="G533" s="3"/>
      <c r="H533" s="3"/>
      <c r="I533" s="3"/>
      <c r="J533" s="1"/>
    </row>
    <row r="534" spans="1:10" ht="27" customHeight="1">
      <c r="A534" s="273" t="s">
        <v>406</v>
      </c>
      <c r="B534" s="273"/>
      <c r="C534" s="273"/>
      <c r="D534" s="214">
        <v>180</v>
      </c>
      <c r="E534" s="3">
        <v>0.5</v>
      </c>
      <c r="F534" s="3">
        <v>0.4</v>
      </c>
      <c r="G534" s="3">
        <v>18.7</v>
      </c>
      <c r="H534" s="2">
        <f>G534*4+F534*9+E534*4</f>
        <v>80.39999999999999</v>
      </c>
      <c r="I534" s="4">
        <v>0</v>
      </c>
      <c r="J534" s="1"/>
    </row>
    <row r="535" spans="1:10" ht="27" customHeight="1">
      <c r="A535" s="58" t="s">
        <v>67</v>
      </c>
      <c r="B535" s="22">
        <v>2</v>
      </c>
      <c r="C535" s="22">
        <v>2</v>
      </c>
      <c r="D535" s="22"/>
      <c r="E535" s="11"/>
      <c r="F535" s="11"/>
      <c r="G535" s="11"/>
      <c r="H535" s="20"/>
      <c r="I535" s="27"/>
      <c r="J535" s="1"/>
    </row>
    <row r="536" spans="1:10" ht="27" customHeight="1">
      <c r="A536" s="58" t="s">
        <v>25</v>
      </c>
      <c r="B536" s="22">
        <v>18</v>
      </c>
      <c r="C536" s="22">
        <v>18</v>
      </c>
      <c r="D536" s="22"/>
      <c r="E536" s="11"/>
      <c r="F536" s="11"/>
      <c r="G536" s="11"/>
      <c r="H536" s="20"/>
      <c r="I536" s="11"/>
      <c r="J536" s="1"/>
    </row>
    <row r="537" spans="1:10" ht="27" customHeight="1">
      <c r="A537" s="273" t="s">
        <v>91</v>
      </c>
      <c r="B537" s="273"/>
      <c r="C537" s="273"/>
      <c r="D537" s="214">
        <v>10</v>
      </c>
      <c r="E537" s="3">
        <v>0.8</v>
      </c>
      <c r="F537" s="3">
        <v>0.1</v>
      </c>
      <c r="G537" s="3">
        <v>3.8</v>
      </c>
      <c r="H537" s="2">
        <v>19.3</v>
      </c>
      <c r="I537" s="4">
        <v>0</v>
      </c>
      <c r="J537" s="1"/>
    </row>
    <row r="538" spans="1:10" ht="27" customHeight="1">
      <c r="A538" s="273" t="s">
        <v>83</v>
      </c>
      <c r="B538" s="273"/>
      <c r="C538" s="273"/>
      <c r="D538" s="214">
        <v>10</v>
      </c>
      <c r="E538" s="3"/>
      <c r="F538" s="3"/>
      <c r="G538" s="3"/>
      <c r="H538" s="3"/>
      <c r="I538" s="3"/>
      <c r="J538" s="1"/>
    </row>
    <row r="539" spans="1:10" ht="27" customHeight="1">
      <c r="A539" s="266" t="s">
        <v>68</v>
      </c>
      <c r="B539" s="266"/>
      <c r="C539" s="266"/>
      <c r="D539" s="65"/>
      <c r="E539" s="13">
        <f>E540</f>
        <v>0.4</v>
      </c>
      <c r="F539" s="13">
        <f>F540</f>
        <v>0.1</v>
      </c>
      <c r="G539" s="13">
        <f>G540</f>
        <v>21</v>
      </c>
      <c r="H539" s="13">
        <f>H540</f>
        <v>86.5</v>
      </c>
      <c r="I539" s="13">
        <f>I540</f>
        <v>19.3</v>
      </c>
      <c r="J539" s="1"/>
    </row>
    <row r="540" spans="1:10" ht="27" customHeight="1">
      <c r="A540" s="257" t="s">
        <v>71</v>
      </c>
      <c r="B540" s="258"/>
      <c r="C540" s="258"/>
      <c r="D540" s="168">
        <v>130</v>
      </c>
      <c r="E540" s="3">
        <v>0.4</v>
      </c>
      <c r="F540" s="3">
        <v>0.1</v>
      </c>
      <c r="G540" s="3">
        <v>21</v>
      </c>
      <c r="H540" s="2">
        <f>E540*4+F540*9+G540*4</f>
        <v>86.5</v>
      </c>
      <c r="I540" s="4">
        <v>19.3</v>
      </c>
      <c r="J540" s="1"/>
    </row>
    <row r="541" spans="1:10" ht="27" customHeight="1">
      <c r="A541" s="174" t="s">
        <v>53</v>
      </c>
      <c r="B541" s="171">
        <v>15</v>
      </c>
      <c r="C541" s="171">
        <v>15</v>
      </c>
      <c r="D541" s="214"/>
      <c r="E541" s="36"/>
      <c r="F541" s="36"/>
      <c r="G541" s="36"/>
      <c r="H541" s="37"/>
      <c r="I541" s="27"/>
      <c r="J541" s="1"/>
    </row>
    <row r="542" spans="1:10" ht="27" customHeight="1">
      <c r="A542" s="104" t="s">
        <v>25</v>
      </c>
      <c r="B542" s="22">
        <v>5</v>
      </c>
      <c r="C542" s="22">
        <v>5</v>
      </c>
      <c r="D542" s="22"/>
      <c r="E542" s="11"/>
      <c r="F542" s="11"/>
      <c r="G542" s="11"/>
      <c r="H542" s="20"/>
      <c r="I542" s="4"/>
      <c r="J542" s="1"/>
    </row>
    <row r="543" spans="1:10" ht="27" customHeight="1">
      <c r="A543" s="263" t="s">
        <v>11</v>
      </c>
      <c r="B543" s="263"/>
      <c r="C543" s="263"/>
      <c r="D543" s="64">
        <f>D544+260+D573+D582</f>
        <v>700</v>
      </c>
      <c r="E543" s="13">
        <f>E544+E559+E573+E582+E588+E590</f>
        <v>21.13809523809524</v>
      </c>
      <c r="F543" s="13">
        <f>F544+F559+F573+F582+F588+F590</f>
        <v>17.70952380952381</v>
      </c>
      <c r="G543" s="13">
        <f>G544+G559+G573+G582+G588+G590</f>
        <v>76.62857142857142</v>
      </c>
      <c r="H543" s="46">
        <f>H544+H559+H573+H582+H588+H590</f>
        <v>552.3761904761905</v>
      </c>
      <c r="I543" s="13">
        <f>I544+I559+I573+I582+I588+I590</f>
        <v>6.130000000000001</v>
      </c>
      <c r="J543" s="194"/>
    </row>
    <row r="544" spans="1:10" ht="27" customHeight="1">
      <c r="A544" s="267" t="s">
        <v>179</v>
      </c>
      <c r="B544" s="268"/>
      <c r="C544" s="268"/>
      <c r="D544" s="214">
        <v>60</v>
      </c>
      <c r="E544" s="3">
        <v>0.9</v>
      </c>
      <c r="F544" s="3">
        <v>3</v>
      </c>
      <c r="G544" s="3">
        <v>4.1</v>
      </c>
      <c r="H544" s="2">
        <f>E544*4+F544*9+G544*4</f>
        <v>47</v>
      </c>
      <c r="I544" s="4">
        <v>1.04</v>
      </c>
      <c r="J544" s="194"/>
    </row>
    <row r="545" spans="1:10" ht="27" customHeight="1">
      <c r="A545" s="104" t="s">
        <v>38</v>
      </c>
      <c r="B545" s="20">
        <f>C545*1.25</f>
        <v>40</v>
      </c>
      <c r="C545" s="22">
        <v>32</v>
      </c>
      <c r="D545" s="22"/>
      <c r="E545" s="11"/>
      <c r="F545" s="3"/>
      <c r="G545" s="3"/>
      <c r="H545" s="2"/>
      <c r="I545" s="4"/>
      <c r="J545" s="194"/>
    </row>
    <row r="546" spans="1:10" ht="27" customHeight="1">
      <c r="A546" s="104" t="s">
        <v>30</v>
      </c>
      <c r="B546" s="20">
        <f>C546*1.33</f>
        <v>42.56</v>
      </c>
      <c r="C546" s="22">
        <v>32</v>
      </c>
      <c r="D546" s="22"/>
      <c r="E546" s="11"/>
      <c r="F546" s="3"/>
      <c r="G546" s="3"/>
      <c r="H546" s="2"/>
      <c r="I546" s="4"/>
      <c r="J546" s="194"/>
    </row>
    <row r="547" spans="1:10" ht="27" customHeight="1">
      <c r="A547" s="35" t="s">
        <v>188</v>
      </c>
      <c r="B547" s="20">
        <f>C547*1.14</f>
        <v>36.48</v>
      </c>
      <c r="C547" s="22">
        <v>32</v>
      </c>
      <c r="D547" s="214"/>
      <c r="E547" s="3"/>
      <c r="F547" s="3"/>
      <c r="G547" s="3"/>
      <c r="H547" s="2"/>
      <c r="I547" s="30"/>
      <c r="J547" s="194"/>
    </row>
    <row r="548" spans="1:10" ht="27" customHeight="1">
      <c r="A548" s="104" t="s">
        <v>57</v>
      </c>
      <c r="B548" s="20">
        <f>C548*1.25</f>
        <v>42.5</v>
      </c>
      <c r="C548" s="22">
        <v>34</v>
      </c>
      <c r="D548" s="22"/>
      <c r="E548" s="11"/>
      <c r="F548" s="3"/>
      <c r="G548" s="3"/>
      <c r="H548" s="2"/>
      <c r="I548" s="4"/>
      <c r="J548" s="194"/>
    </row>
    <row r="549" spans="1:10" ht="27" customHeight="1">
      <c r="A549" s="104" t="s">
        <v>30</v>
      </c>
      <c r="B549" s="20">
        <f>C549*1.33</f>
        <v>45.22</v>
      </c>
      <c r="C549" s="22">
        <v>34</v>
      </c>
      <c r="D549" s="22"/>
      <c r="E549" s="11"/>
      <c r="F549" s="3"/>
      <c r="G549" s="3"/>
      <c r="H549" s="2"/>
      <c r="I549" s="4"/>
      <c r="J549" s="194"/>
    </row>
    <row r="550" spans="1:10" ht="27" customHeight="1">
      <c r="A550" s="104" t="s">
        <v>31</v>
      </c>
      <c r="B550" s="22">
        <v>3</v>
      </c>
      <c r="C550" s="22">
        <v>3</v>
      </c>
      <c r="D550" s="22"/>
      <c r="E550" s="11"/>
      <c r="F550" s="3"/>
      <c r="G550" s="3"/>
      <c r="H550" s="2"/>
      <c r="I550" s="4"/>
      <c r="J550" s="194"/>
    </row>
    <row r="551" spans="1:10" ht="27" customHeight="1">
      <c r="A551" s="265" t="s">
        <v>150</v>
      </c>
      <c r="B551" s="265"/>
      <c r="C551" s="265"/>
      <c r="D551" s="265"/>
      <c r="E551" s="265"/>
      <c r="F551" s="265"/>
      <c r="G551" s="265"/>
      <c r="H551" s="265"/>
      <c r="I551" s="265"/>
      <c r="J551" s="194"/>
    </row>
    <row r="552" spans="1:10" ht="27" customHeight="1">
      <c r="A552" s="261" t="s">
        <v>180</v>
      </c>
      <c r="B552" s="261"/>
      <c r="C552" s="261"/>
      <c r="D552" s="214">
        <v>60</v>
      </c>
      <c r="E552" s="3">
        <v>0.6</v>
      </c>
      <c r="F552" s="3">
        <v>3.1</v>
      </c>
      <c r="G552" s="3">
        <v>2.3</v>
      </c>
      <c r="H552" s="24">
        <f>E552*4+F552*9+G552*4</f>
        <v>39.5</v>
      </c>
      <c r="I552" s="4">
        <v>15</v>
      </c>
      <c r="J552" s="194"/>
    </row>
    <row r="553" spans="1:10" ht="27" customHeight="1">
      <c r="A553" s="5" t="s">
        <v>123</v>
      </c>
      <c r="B553" s="15">
        <f>C553*1.02</f>
        <v>61.2</v>
      </c>
      <c r="C553" s="171">
        <v>60</v>
      </c>
      <c r="D553" s="171"/>
      <c r="E553" s="6"/>
      <c r="F553" s="6"/>
      <c r="G553" s="6"/>
      <c r="H553" s="15"/>
      <c r="I553" s="14"/>
      <c r="J553" s="194"/>
    </row>
    <row r="554" spans="1:10" ht="27" customHeight="1">
      <c r="A554" s="35" t="s">
        <v>108</v>
      </c>
      <c r="B554" s="15">
        <f>C554*1.05</f>
        <v>63</v>
      </c>
      <c r="C554" s="171">
        <v>60</v>
      </c>
      <c r="D554" s="171"/>
      <c r="E554" s="6"/>
      <c r="F554" s="6"/>
      <c r="G554" s="6"/>
      <c r="H554" s="15"/>
      <c r="I554" s="14"/>
      <c r="J554" s="194"/>
    </row>
    <row r="555" spans="1:10" ht="34.5" customHeight="1">
      <c r="A555" s="5" t="s">
        <v>110</v>
      </c>
      <c r="B555" s="57">
        <v>3</v>
      </c>
      <c r="C555" s="67">
        <v>3</v>
      </c>
      <c r="D555" s="67"/>
      <c r="E555" s="74"/>
      <c r="F555" s="74"/>
      <c r="G555" s="74"/>
      <c r="H555" s="57"/>
      <c r="I555" s="120"/>
      <c r="J555" s="194"/>
    </row>
    <row r="556" spans="1:10" ht="27" customHeight="1">
      <c r="A556" s="104" t="s">
        <v>92</v>
      </c>
      <c r="B556" s="22">
        <f>C556*1.35</f>
        <v>2.7</v>
      </c>
      <c r="C556" s="22">
        <v>2</v>
      </c>
      <c r="D556" s="22"/>
      <c r="E556" s="11"/>
      <c r="F556" s="11"/>
      <c r="G556" s="11"/>
      <c r="H556" s="20"/>
      <c r="I556" s="34"/>
      <c r="J556" s="194"/>
    </row>
    <row r="557" spans="1:10" ht="27" customHeight="1">
      <c r="A557" s="265" t="s">
        <v>150</v>
      </c>
      <c r="B557" s="265"/>
      <c r="C557" s="265"/>
      <c r="D557" s="265"/>
      <c r="E557" s="265"/>
      <c r="F557" s="265"/>
      <c r="G557" s="265"/>
      <c r="H557" s="265"/>
      <c r="I557" s="265"/>
      <c r="J557" s="194"/>
    </row>
    <row r="558" spans="1:10" ht="42" customHeight="1">
      <c r="A558" s="12" t="s">
        <v>82</v>
      </c>
      <c r="B558" s="20">
        <f>C558*1.82</f>
        <v>109.2</v>
      </c>
      <c r="C558" s="22">
        <v>60</v>
      </c>
      <c r="D558" s="214">
        <v>60</v>
      </c>
      <c r="E558" s="3">
        <v>0.5</v>
      </c>
      <c r="F558" s="3">
        <v>0.1</v>
      </c>
      <c r="G558" s="3">
        <v>0.9</v>
      </c>
      <c r="H558" s="2">
        <f>E558*4+F558*9+G558*4</f>
        <v>6.5</v>
      </c>
      <c r="I558" s="4">
        <v>3</v>
      </c>
      <c r="J558" s="194"/>
    </row>
    <row r="559" spans="1:10" ht="27" customHeight="1">
      <c r="A559" s="267" t="s">
        <v>394</v>
      </c>
      <c r="B559" s="271"/>
      <c r="C559" s="271"/>
      <c r="D559" s="214" t="s">
        <v>261</v>
      </c>
      <c r="E559" s="3">
        <v>4.1</v>
      </c>
      <c r="F559" s="3">
        <v>4.5</v>
      </c>
      <c r="G559" s="3">
        <v>10</v>
      </c>
      <c r="H559" s="24">
        <f>E559*4+F559*9+G559*4</f>
        <v>96.9</v>
      </c>
      <c r="I559" s="4">
        <v>3.74</v>
      </c>
      <c r="J559" s="194"/>
    </row>
    <row r="560" spans="1:10" ht="27" customHeight="1">
      <c r="A560" s="111" t="s">
        <v>32</v>
      </c>
      <c r="B560" s="15">
        <f>C560*1.35</f>
        <v>21.6</v>
      </c>
      <c r="C560" s="57">
        <v>16</v>
      </c>
      <c r="D560" s="22"/>
      <c r="E560" s="11"/>
      <c r="F560" s="11"/>
      <c r="G560" s="11"/>
      <c r="H560" s="20"/>
      <c r="I560" s="22"/>
      <c r="J560" s="194"/>
    </row>
    <row r="561" spans="1:10" ht="27" customHeight="1">
      <c r="A561" s="111" t="s">
        <v>33</v>
      </c>
      <c r="B561" s="15">
        <f>C561*1.18</f>
        <v>18.88</v>
      </c>
      <c r="C561" s="67">
        <v>16</v>
      </c>
      <c r="D561" s="22"/>
      <c r="E561" s="11"/>
      <c r="F561" s="11"/>
      <c r="G561" s="11"/>
      <c r="H561" s="20"/>
      <c r="I561" s="34"/>
      <c r="J561" s="194"/>
    </row>
    <row r="562" spans="1:10" ht="27" customHeight="1">
      <c r="A562" s="104" t="s">
        <v>34</v>
      </c>
      <c r="B562" s="20">
        <f>C562*1.33</f>
        <v>59.85</v>
      </c>
      <c r="C562" s="26">
        <v>45</v>
      </c>
      <c r="D562" s="70"/>
      <c r="E562" s="11"/>
      <c r="F562" s="11"/>
      <c r="G562" s="11"/>
      <c r="H562" s="20"/>
      <c r="I562" s="34"/>
      <c r="J562" s="194"/>
    </row>
    <row r="563" spans="1:10" ht="27" customHeight="1">
      <c r="A563" s="104" t="s">
        <v>35</v>
      </c>
      <c r="B563" s="20">
        <f>C563*1.43</f>
        <v>64.35</v>
      </c>
      <c r="C563" s="26">
        <v>45</v>
      </c>
      <c r="D563" s="70"/>
      <c r="E563" s="11"/>
      <c r="F563" s="11"/>
      <c r="G563" s="11"/>
      <c r="H563" s="20"/>
      <c r="I563" s="34"/>
      <c r="J563" s="194"/>
    </row>
    <row r="564" spans="1:10" ht="27" customHeight="1">
      <c r="A564" s="104" t="s">
        <v>36</v>
      </c>
      <c r="B564" s="20">
        <f>C564*1.54</f>
        <v>69.3</v>
      </c>
      <c r="C564" s="26">
        <v>45</v>
      </c>
      <c r="D564" s="70"/>
      <c r="E564" s="11"/>
      <c r="F564" s="11"/>
      <c r="G564" s="11"/>
      <c r="H564" s="20"/>
      <c r="I564" s="34"/>
      <c r="J564" s="194"/>
    </row>
    <row r="565" spans="1:10" ht="27" customHeight="1">
      <c r="A565" s="104" t="s">
        <v>37</v>
      </c>
      <c r="B565" s="20">
        <f>C565*1.67</f>
        <v>75.14999999999999</v>
      </c>
      <c r="C565" s="26">
        <v>45</v>
      </c>
      <c r="D565" s="70"/>
      <c r="E565" s="11"/>
      <c r="F565" s="11"/>
      <c r="G565" s="11"/>
      <c r="H565" s="20"/>
      <c r="I565" s="34"/>
      <c r="J565" s="194"/>
    </row>
    <row r="566" spans="1:10" ht="27" customHeight="1">
      <c r="A566" s="104" t="s">
        <v>38</v>
      </c>
      <c r="B566" s="11">
        <f>C566*1.25</f>
        <v>12.5</v>
      </c>
      <c r="C566" s="22">
        <v>10</v>
      </c>
      <c r="D566" s="70"/>
      <c r="E566" s="11"/>
      <c r="F566" s="11"/>
      <c r="G566" s="11"/>
      <c r="H566" s="20"/>
      <c r="I566" s="34"/>
      <c r="J566" s="194"/>
    </row>
    <row r="567" spans="1:10" ht="27" customHeight="1">
      <c r="A567" s="104" t="s">
        <v>30</v>
      </c>
      <c r="B567" s="22">
        <v>11</v>
      </c>
      <c r="C567" s="22">
        <v>10</v>
      </c>
      <c r="D567" s="70"/>
      <c r="E567" s="11"/>
      <c r="F567" s="11"/>
      <c r="G567" s="11"/>
      <c r="H567" s="20"/>
      <c r="I567" s="34"/>
      <c r="J567" s="194"/>
    </row>
    <row r="568" spans="1:10" ht="27" customHeight="1">
      <c r="A568" s="104" t="s">
        <v>39</v>
      </c>
      <c r="B568" s="20">
        <f>C568*1.19</f>
        <v>11.899999999999999</v>
      </c>
      <c r="C568" s="22">
        <v>10</v>
      </c>
      <c r="D568" s="70"/>
      <c r="E568" s="11"/>
      <c r="F568" s="11"/>
      <c r="G568" s="11"/>
      <c r="H568" s="20"/>
      <c r="I568" s="34"/>
      <c r="J568" s="194"/>
    </row>
    <row r="569" spans="1:10" ht="27" customHeight="1">
      <c r="A569" s="104" t="s">
        <v>44</v>
      </c>
      <c r="B569" s="20">
        <f>C569*1.25</f>
        <v>25</v>
      </c>
      <c r="C569" s="22">
        <v>20</v>
      </c>
      <c r="D569" s="70"/>
      <c r="E569" s="11"/>
      <c r="F569" s="11"/>
      <c r="G569" s="11"/>
      <c r="H569" s="20"/>
      <c r="I569" s="34"/>
      <c r="J569" s="194"/>
    </row>
    <row r="570" spans="1:10" ht="27" customHeight="1">
      <c r="A570" s="5" t="s">
        <v>66</v>
      </c>
      <c r="B570" s="20">
        <f>C570*1.54</f>
        <v>20.02</v>
      </c>
      <c r="C570" s="22">
        <v>13</v>
      </c>
      <c r="D570" s="70"/>
      <c r="E570" s="11"/>
      <c r="F570" s="11"/>
      <c r="G570" s="11"/>
      <c r="H570" s="20"/>
      <c r="I570" s="34"/>
      <c r="J570" s="194"/>
    </row>
    <row r="571" spans="1:10" ht="27" customHeight="1">
      <c r="A571" s="5" t="s">
        <v>31</v>
      </c>
      <c r="B571" s="20">
        <v>4</v>
      </c>
      <c r="C571" s="22">
        <v>4</v>
      </c>
      <c r="D571" s="70"/>
      <c r="E571" s="11"/>
      <c r="F571" s="11"/>
      <c r="G571" s="11"/>
      <c r="H571" s="20"/>
      <c r="I571" s="34"/>
      <c r="J571" s="194"/>
    </row>
    <row r="572" spans="1:10" ht="27" customHeight="1">
      <c r="A572" s="104" t="s">
        <v>56</v>
      </c>
      <c r="B572" s="11">
        <v>0.1</v>
      </c>
      <c r="C572" s="11">
        <v>0.1</v>
      </c>
      <c r="D572" s="22"/>
      <c r="E572" s="11"/>
      <c r="F572" s="11"/>
      <c r="G572" s="11"/>
      <c r="H572" s="2"/>
      <c r="I572" s="34"/>
      <c r="J572" s="194"/>
    </row>
    <row r="573" spans="1:10" ht="27" customHeight="1">
      <c r="A573" s="284" t="s">
        <v>147</v>
      </c>
      <c r="B573" s="284"/>
      <c r="C573" s="284"/>
      <c r="D573" s="23">
        <v>200</v>
      </c>
      <c r="E573" s="36">
        <v>12.4</v>
      </c>
      <c r="F573" s="36">
        <v>9.6</v>
      </c>
      <c r="G573" s="36">
        <v>29.8</v>
      </c>
      <c r="H573" s="2">
        <f>E573*4+F573*9+G573*4</f>
        <v>255.2</v>
      </c>
      <c r="I573" s="59">
        <v>0.25</v>
      </c>
      <c r="J573" s="194"/>
    </row>
    <row r="574" spans="1:10" ht="27" customHeight="1">
      <c r="A574" s="156" t="s">
        <v>139</v>
      </c>
      <c r="B574" s="57">
        <f>C574*1.18</f>
        <v>74.33999999999999</v>
      </c>
      <c r="C574" s="20">
        <v>63</v>
      </c>
      <c r="D574" s="223"/>
      <c r="E574" s="144"/>
      <c r="F574" s="6"/>
      <c r="G574" s="6"/>
      <c r="H574" s="15"/>
      <c r="I574" s="14"/>
      <c r="J574" s="194"/>
    </row>
    <row r="575" spans="1:10" ht="27" customHeight="1">
      <c r="A575" s="16" t="s">
        <v>40</v>
      </c>
      <c r="B575" s="57">
        <f>C575*1.36</f>
        <v>85.68</v>
      </c>
      <c r="C575" s="20">
        <v>63</v>
      </c>
      <c r="D575" s="223"/>
      <c r="E575" s="144"/>
      <c r="F575" s="6"/>
      <c r="G575" s="6"/>
      <c r="H575" s="15"/>
      <c r="I575" s="14"/>
      <c r="J575" s="194"/>
    </row>
    <row r="576" spans="1:10" ht="27" customHeight="1">
      <c r="A576" s="35" t="s">
        <v>31</v>
      </c>
      <c r="B576" s="57">
        <v>5</v>
      </c>
      <c r="C576" s="20">
        <v>5</v>
      </c>
      <c r="D576" s="223"/>
      <c r="E576" s="144"/>
      <c r="F576" s="6"/>
      <c r="G576" s="6"/>
      <c r="H576" s="15"/>
      <c r="I576" s="14"/>
      <c r="J576" s="194"/>
    </row>
    <row r="577" spans="1:10" ht="27" customHeight="1">
      <c r="A577" s="42" t="s">
        <v>148</v>
      </c>
      <c r="B577" s="38"/>
      <c r="C577" s="60">
        <v>40</v>
      </c>
      <c r="D577" s="223"/>
      <c r="E577" s="144"/>
      <c r="F577" s="6"/>
      <c r="G577" s="6"/>
      <c r="H577" s="15"/>
      <c r="I577" s="14"/>
      <c r="J577" s="1"/>
    </row>
    <row r="578" spans="1:10" ht="27" customHeight="1">
      <c r="A578" s="35" t="s">
        <v>50</v>
      </c>
      <c r="B578" s="171">
        <v>45</v>
      </c>
      <c r="C578" s="171">
        <v>45</v>
      </c>
      <c r="D578" s="223"/>
      <c r="E578" s="136"/>
      <c r="F578" s="136"/>
      <c r="G578" s="136"/>
      <c r="H578" s="109"/>
      <c r="I578" s="108"/>
      <c r="J578" s="207"/>
    </row>
    <row r="579" spans="1:10" ht="27" customHeight="1">
      <c r="A579" s="174" t="s">
        <v>38</v>
      </c>
      <c r="B579" s="15">
        <f>C579*1.25</f>
        <v>50</v>
      </c>
      <c r="C579" s="15">
        <v>40</v>
      </c>
      <c r="D579" s="223"/>
      <c r="E579" s="144"/>
      <c r="F579" s="6"/>
      <c r="G579" s="6"/>
      <c r="H579" s="15"/>
      <c r="I579" s="14"/>
      <c r="J579" s="207"/>
    </row>
    <row r="580" spans="1:10" ht="27" customHeight="1">
      <c r="A580" s="174" t="s">
        <v>30</v>
      </c>
      <c r="B580" s="15">
        <f>C580*1.33</f>
        <v>53.2</v>
      </c>
      <c r="C580" s="15">
        <v>40</v>
      </c>
      <c r="D580" s="223"/>
      <c r="E580" s="144"/>
      <c r="F580" s="6"/>
      <c r="G580" s="6"/>
      <c r="H580" s="15"/>
      <c r="I580" s="14"/>
      <c r="J580" s="207"/>
    </row>
    <row r="581" spans="1:10" ht="27" customHeight="1">
      <c r="A581" s="5" t="s">
        <v>39</v>
      </c>
      <c r="B581" s="15">
        <f>C581*1.19</f>
        <v>14.28</v>
      </c>
      <c r="C581" s="15">
        <v>12</v>
      </c>
      <c r="D581" s="223"/>
      <c r="E581" s="144"/>
      <c r="F581" s="6"/>
      <c r="G581" s="6"/>
      <c r="H581" s="15"/>
      <c r="I581" s="14"/>
      <c r="J581" s="207"/>
    </row>
    <row r="582" spans="1:10" ht="27" customHeight="1">
      <c r="A582" s="283" t="s">
        <v>98</v>
      </c>
      <c r="B582" s="283"/>
      <c r="C582" s="283"/>
      <c r="D582" s="168">
        <v>180</v>
      </c>
      <c r="E582" s="25">
        <v>0.1</v>
      </c>
      <c r="F582" s="25">
        <v>0</v>
      </c>
      <c r="G582" s="25">
        <v>15.1</v>
      </c>
      <c r="H582" s="2">
        <f>E582*4+F582*9+G582*4</f>
        <v>60.8</v>
      </c>
      <c r="I582" s="4">
        <v>1.1</v>
      </c>
      <c r="J582" s="207"/>
    </row>
    <row r="583" spans="1:10" ht="27" customHeight="1">
      <c r="A583" s="5" t="s">
        <v>99</v>
      </c>
      <c r="B583" s="22">
        <v>18.9</v>
      </c>
      <c r="C583" s="22">
        <v>18</v>
      </c>
      <c r="D583" s="214"/>
      <c r="E583" s="3"/>
      <c r="F583" s="3"/>
      <c r="G583" s="3"/>
      <c r="H583" s="2"/>
      <c r="I583" s="4"/>
      <c r="J583" s="207"/>
    </row>
    <row r="584" spans="1:10" ht="27" customHeight="1">
      <c r="A584" s="5" t="s">
        <v>100</v>
      </c>
      <c r="B584" s="22">
        <v>20</v>
      </c>
      <c r="C584" s="22">
        <v>18</v>
      </c>
      <c r="D584" s="214"/>
      <c r="E584" s="3"/>
      <c r="F584" s="3"/>
      <c r="G584" s="3"/>
      <c r="H584" s="2"/>
      <c r="I584" s="4"/>
      <c r="J584" s="207"/>
    </row>
    <row r="585" spans="1:10" ht="27" customHeight="1">
      <c r="A585" s="5" t="s">
        <v>101</v>
      </c>
      <c r="B585" s="22">
        <v>18.4</v>
      </c>
      <c r="C585" s="22">
        <v>18</v>
      </c>
      <c r="D585" s="214"/>
      <c r="E585" s="3"/>
      <c r="F585" s="3"/>
      <c r="G585" s="3"/>
      <c r="H585" s="2"/>
      <c r="I585" s="4"/>
      <c r="J585" s="207"/>
    </row>
    <row r="586" spans="1:10" ht="27" customHeight="1">
      <c r="A586" s="5" t="s">
        <v>25</v>
      </c>
      <c r="B586" s="22">
        <v>12</v>
      </c>
      <c r="C586" s="22">
        <v>12</v>
      </c>
      <c r="D586" s="214"/>
      <c r="E586" s="3"/>
      <c r="F586" s="32"/>
      <c r="G586" s="36"/>
      <c r="H586" s="37"/>
      <c r="I586" s="27"/>
      <c r="J586" s="207"/>
    </row>
    <row r="587" spans="1:10" ht="27" customHeight="1">
      <c r="A587" s="5" t="s">
        <v>93</v>
      </c>
      <c r="B587" s="11">
        <v>8.6</v>
      </c>
      <c r="C587" s="11">
        <v>8.6</v>
      </c>
      <c r="D587" s="214"/>
      <c r="E587" s="3"/>
      <c r="F587" s="3"/>
      <c r="G587" s="3"/>
      <c r="H587" s="2"/>
      <c r="I587" s="4"/>
      <c r="J587" s="207"/>
    </row>
    <row r="588" spans="1:10" ht="17.25" customHeight="1">
      <c r="A588" s="257" t="s">
        <v>91</v>
      </c>
      <c r="B588" s="271"/>
      <c r="C588" s="271"/>
      <c r="D588" s="214">
        <v>20</v>
      </c>
      <c r="E588" s="3">
        <v>1.6666666666666667</v>
      </c>
      <c r="F588" s="3">
        <v>0.26666666666666666</v>
      </c>
      <c r="G588" s="3">
        <v>7.6</v>
      </c>
      <c r="H588" s="2">
        <v>39.333333333333336</v>
      </c>
      <c r="I588" s="4">
        <v>0</v>
      </c>
      <c r="J588" s="207"/>
    </row>
    <row r="589" spans="1:10" ht="18.75" customHeight="1">
      <c r="A589" s="257" t="s">
        <v>83</v>
      </c>
      <c r="B589" s="257"/>
      <c r="C589" s="257"/>
      <c r="D589" s="214">
        <v>20</v>
      </c>
      <c r="E589" s="3"/>
      <c r="F589" s="3"/>
      <c r="G589" s="3"/>
      <c r="H589" s="2"/>
      <c r="I589" s="3"/>
      <c r="J589" s="207"/>
    </row>
    <row r="590" spans="1:10" ht="17.25" customHeight="1">
      <c r="A590" s="269" t="s">
        <v>23</v>
      </c>
      <c r="B590" s="270"/>
      <c r="C590" s="270"/>
      <c r="D590" s="214">
        <v>30</v>
      </c>
      <c r="E590" s="3">
        <v>1.9714285714285715</v>
      </c>
      <c r="F590" s="3">
        <v>0.34285714285714286</v>
      </c>
      <c r="G590" s="3">
        <v>10.028571428571428</v>
      </c>
      <c r="H590" s="2">
        <v>53.142857142857146</v>
      </c>
      <c r="I590" s="4">
        <v>0</v>
      </c>
      <c r="J590" s="207"/>
    </row>
    <row r="591" spans="1:10" ht="27" customHeight="1">
      <c r="A591" s="263" t="s">
        <v>12</v>
      </c>
      <c r="B591" s="263"/>
      <c r="C591" s="263"/>
      <c r="D591" s="64">
        <f aca="true" t="shared" si="5" ref="D591:I591">D592+D593</f>
        <v>250</v>
      </c>
      <c r="E591" s="13">
        <f t="shared" si="5"/>
        <v>2</v>
      </c>
      <c r="F591" s="13">
        <f t="shared" si="5"/>
        <v>5.1</v>
      </c>
      <c r="G591" s="13">
        <f t="shared" si="5"/>
        <v>42.7</v>
      </c>
      <c r="H591" s="46">
        <f t="shared" si="5"/>
        <v>224.7</v>
      </c>
      <c r="I591" s="13">
        <f t="shared" si="5"/>
        <v>3.3</v>
      </c>
      <c r="J591" s="207"/>
    </row>
    <row r="592" spans="1:10" ht="65.25" customHeight="1">
      <c r="A592" s="246" t="s">
        <v>321</v>
      </c>
      <c r="B592" s="22">
        <v>50</v>
      </c>
      <c r="C592" s="22">
        <v>50</v>
      </c>
      <c r="D592" s="247">
        <v>50</v>
      </c>
      <c r="E592" s="3">
        <v>1.8</v>
      </c>
      <c r="F592" s="3">
        <v>5</v>
      </c>
      <c r="G592" s="3">
        <v>22</v>
      </c>
      <c r="H592" s="24">
        <f>E592*4+F592*9+G592*4</f>
        <v>140.2</v>
      </c>
      <c r="I592" s="4">
        <v>0</v>
      </c>
      <c r="J592" s="194"/>
    </row>
    <row r="593" spans="1:10" ht="27" customHeight="1">
      <c r="A593" s="261" t="s">
        <v>320</v>
      </c>
      <c r="B593" s="261"/>
      <c r="C593" s="261"/>
      <c r="D593" s="214">
        <v>200</v>
      </c>
      <c r="E593" s="3">
        <v>0.2</v>
      </c>
      <c r="F593" s="3">
        <v>0.1</v>
      </c>
      <c r="G593" s="3">
        <v>20.7</v>
      </c>
      <c r="H593" s="2">
        <f>E593*4+F593*9+G593*4</f>
        <v>84.5</v>
      </c>
      <c r="I593" s="4">
        <v>3.3</v>
      </c>
      <c r="J593" s="49"/>
    </row>
    <row r="594" spans="1:10" ht="27" customHeight="1">
      <c r="A594" s="58" t="s">
        <v>317</v>
      </c>
      <c r="B594" s="22">
        <v>34</v>
      </c>
      <c r="C594" s="22">
        <v>30</v>
      </c>
      <c r="D594" s="22"/>
      <c r="E594" s="11"/>
      <c r="F594" s="11"/>
      <c r="G594" s="11"/>
      <c r="H594" s="20"/>
      <c r="I594" s="4"/>
      <c r="J594" s="49"/>
    </row>
    <row r="595" spans="1:10" ht="27" customHeight="1">
      <c r="A595" s="58" t="s">
        <v>318</v>
      </c>
      <c r="B595" s="22">
        <f>C595*1.11</f>
        <v>33.300000000000004</v>
      </c>
      <c r="C595" s="22">
        <v>30</v>
      </c>
      <c r="D595" s="22"/>
      <c r="E595" s="11"/>
      <c r="F595" s="11"/>
      <c r="G595" s="11"/>
      <c r="H595" s="20"/>
      <c r="I595" s="4"/>
      <c r="J595" s="193"/>
    </row>
    <row r="596" spans="1:10" ht="27" customHeight="1">
      <c r="A596" s="58" t="s">
        <v>319</v>
      </c>
      <c r="B596" s="22">
        <f>C596*1.02</f>
        <v>30.6</v>
      </c>
      <c r="C596" s="22">
        <v>30</v>
      </c>
      <c r="D596" s="22"/>
      <c r="E596" s="11"/>
      <c r="F596" s="11"/>
      <c r="G596" s="11"/>
      <c r="H596" s="20"/>
      <c r="I596" s="4"/>
      <c r="J596" s="193"/>
    </row>
    <row r="597" spans="1:10" ht="27" customHeight="1">
      <c r="A597" s="58" t="s">
        <v>101</v>
      </c>
      <c r="B597" s="22">
        <f>C597*1.02</f>
        <v>30.6</v>
      </c>
      <c r="C597" s="22">
        <v>30</v>
      </c>
      <c r="D597" s="22"/>
      <c r="E597" s="11"/>
      <c r="F597" s="11"/>
      <c r="G597" s="11"/>
      <c r="H597" s="20"/>
      <c r="I597" s="4"/>
      <c r="J597" s="1"/>
    </row>
    <row r="598" spans="1:10" ht="27" customHeight="1">
      <c r="A598" s="58" t="s">
        <v>25</v>
      </c>
      <c r="B598" s="22">
        <v>15</v>
      </c>
      <c r="C598" s="22">
        <v>15</v>
      </c>
      <c r="D598" s="22"/>
      <c r="E598" s="11"/>
      <c r="F598" s="11"/>
      <c r="G598" s="11"/>
      <c r="H598" s="20"/>
      <c r="I598" s="4"/>
      <c r="J598" s="1"/>
    </row>
    <row r="599" spans="1:10" ht="27" customHeight="1">
      <c r="A599" s="275" t="s">
        <v>158</v>
      </c>
      <c r="B599" s="275"/>
      <c r="C599" s="275"/>
      <c r="D599" s="167">
        <f>140+D608+D611</f>
        <v>450</v>
      </c>
      <c r="E599" s="28">
        <f>E600+E608+E611</f>
        <v>9.34</v>
      </c>
      <c r="F599" s="28">
        <f>F600+F608+F611</f>
        <v>6.640000000000001</v>
      </c>
      <c r="G599" s="28">
        <f>G600+G608+G611</f>
        <v>79.91999999999999</v>
      </c>
      <c r="H599" s="28">
        <f>H600+H608+H611</f>
        <v>416.8</v>
      </c>
      <c r="I599" s="28">
        <f>I600+I608+I611</f>
        <v>11.74</v>
      </c>
      <c r="J599" s="162"/>
    </row>
    <row r="600" spans="1:10" s="47" customFormat="1" ht="27" customHeight="1">
      <c r="A600" s="267" t="s">
        <v>335</v>
      </c>
      <c r="B600" s="267"/>
      <c r="C600" s="267"/>
      <c r="D600" s="85" t="s">
        <v>400</v>
      </c>
      <c r="E600" s="86">
        <v>8.8</v>
      </c>
      <c r="F600" s="86">
        <v>6.2</v>
      </c>
      <c r="G600" s="86">
        <v>49.7</v>
      </c>
      <c r="H600" s="77">
        <f>E600*4+F600*9+G600*4</f>
        <v>289.8</v>
      </c>
      <c r="I600" s="82">
        <v>0.74</v>
      </c>
      <c r="J600" s="41"/>
    </row>
    <row r="601" spans="1:10" ht="27" customHeight="1">
      <c r="A601" s="5" t="s">
        <v>43</v>
      </c>
      <c r="B601" s="15">
        <v>60</v>
      </c>
      <c r="C601" s="171">
        <v>60</v>
      </c>
      <c r="D601" s="171"/>
      <c r="E601" s="6"/>
      <c r="F601" s="6"/>
      <c r="G601" s="6"/>
      <c r="H601" s="15"/>
      <c r="I601" s="14"/>
      <c r="J601" s="1"/>
    </row>
    <row r="602" spans="1:10" ht="27" customHeight="1">
      <c r="A602" s="5" t="s">
        <v>202</v>
      </c>
      <c r="B602" s="88">
        <v>40</v>
      </c>
      <c r="C602" s="84">
        <v>40</v>
      </c>
      <c r="D602" s="84"/>
      <c r="E602" s="87"/>
      <c r="F602" s="87"/>
      <c r="G602" s="87"/>
      <c r="H602" s="88"/>
      <c r="I602" s="89"/>
      <c r="J602" s="1"/>
    </row>
    <row r="603" spans="1:10" ht="27" customHeight="1">
      <c r="A603" s="5" t="s">
        <v>60</v>
      </c>
      <c r="B603" s="15">
        <v>34</v>
      </c>
      <c r="C603" s="171">
        <v>34</v>
      </c>
      <c r="D603" s="171"/>
      <c r="E603" s="6"/>
      <c r="F603" s="6"/>
      <c r="G603" s="6"/>
      <c r="H603" s="15"/>
      <c r="I603" s="14"/>
      <c r="J603" s="1"/>
    </row>
    <row r="604" spans="1:10" s="47" customFormat="1" ht="27" customHeight="1">
      <c r="A604" s="5" t="s">
        <v>61</v>
      </c>
      <c r="B604" s="6">
        <v>0.5</v>
      </c>
      <c r="C604" s="171">
        <v>0.5</v>
      </c>
      <c r="D604" s="171"/>
      <c r="E604" s="6"/>
      <c r="F604" s="6"/>
      <c r="G604" s="6"/>
      <c r="H604" s="15"/>
      <c r="I604" s="14"/>
      <c r="J604" s="41"/>
    </row>
    <row r="605" spans="1:10" ht="27" customHeight="1">
      <c r="A605" s="5" t="s">
        <v>334</v>
      </c>
      <c r="B605" s="6">
        <v>0.6</v>
      </c>
      <c r="C605" s="171">
        <v>0.6</v>
      </c>
      <c r="D605" s="171"/>
      <c r="E605" s="6"/>
      <c r="F605" s="6"/>
      <c r="G605" s="6"/>
      <c r="H605" s="15"/>
      <c r="I605" s="14"/>
      <c r="J605" s="1"/>
    </row>
    <row r="606" spans="1:10" ht="27" customHeight="1">
      <c r="A606" s="5" t="s">
        <v>31</v>
      </c>
      <c r="B606" s="15">
        <v>2</v>
      </c>
      <c r="C606" s="171">
        <v>2</v>
      </c>
      <c r="D606" s="171"/>
      <c r="E606" s="6"/>
      <c r="F606" s="6"/>
      <c r="G606" s="6"/>
      <c r="H606" s="15"/>
      <c r="I606" s="14"/>
      <c r="J606" s="1"/>
    </row>
    <row r="607" spans="1:10" ht="42.75" customHeight="1">
      <c r="A607" s="5" t="s">
        <v>84</v>
      </c>
      <c r="B607" s="171">
        <v>20.2</v>
      </c>
      <c r="C607" s="171">
        <v>20</v>
      </c>
      <c r="D607" s="214"/>
      <c r="E607" s="3"/>
      <c r="F607" s="3"/>
      <c r="G607" s="3"/>
      <c r="H607" s="3"/>
      <c r="I607" s="3"/>
      <c r="J607" s="1"/>
    </row>
    <row r="608" spans="1:10" ht="27" customHeight="1">
      <c r="A608" s="273" t="s">
        <v>102</v>
      </c>
      <c r="B608" s="273"/>
      <c r="C608" s="273"/>
      <c r="D608" s="214">
        <v>200</v>
      </c>
      <c r="E608" s="3">
        <v>0.1</v>
      </c>
      <c r="F608" s="3">
        <v>0</v>
      </c>
      <c r="G608" s="3">
        <v>17.9</v>
      </c>
      <c r="H608" s="2">
        <f>E608*4+F608*9+G608*4</f>
        <v>72</v>
      </c>
      <c r="I608" s="4">
        <v>0</v>
      </c>
      <c r="J608" s="1"/>
    </row>
    <row r="609" spans="1:10" ht="18" customHeight="1">
      <c r="A609" s="104" t="s">
        <v>27</v>
      </c>
      <c r="B609" s="22">
        <v>0.4</v>
      </c>
      <c r="C609" s="22">
        <v>0.4</v>
      </c>
      <c r="D609" s="22"/>
      <c r="E609" s="11"/>
      <c r="F609" s="11"/>
      <c r="G609" s="11"/>
      <c r="H609" s="20"/>
      <c r="I609" s="4"/>
      <c r="J609" s="1"/>
    </row>
    <row r="610" spans="1:10" ht="18.75" customHeight="1">
      <c r="A610" s="104" t="s">
        <v>25</v>
      </c>
      <c r="B610" s="22">
        <v>18</v>
      </c>
      <c r="C610" s="22">
        <v>18</v>
      </c>
      <c r="D610" s="22"/>
      <c r="E610" s="11"/>
      <c r="F610" s="11"/>
      <c r="G610" s="11"/>
      <c r="H610" s="11"/>
      <c r="I610" s="11"/>
      <c r="J610" s="1"/>
    </row>
    <row r="611" spans="1:10" ht="27" customHeight="1">
      <c r="A611" s="261" t="s">
        <v>401</v>
      </c>
      <c r="B611" s="261"/>
      <c r="C611" s="261"/>
      <c r="D611" s="168">
        <v>110</v>
      </c>
      <c r="E611" s="25">
        <v>0.44</v>
      </c>
      <c r="F611" s="25">
        <v>0.44</v>
      </c>
      <c r="G611" s="25">
        <v>12.32</v>
      </c>
      <c r="H611" s="24">
        <v>55</v>
      </c>
      <c r="I611" s="4">
        <v>11</v>
      </c>
      <c r="J611" s="1"/>
    </row>
    <row r="612" spans="1:10" ht="20.25" customHeight="1">
      <c r="A612" s="263" t="s">
        <v>22</v>
      </c>
      <c r="B612" s="264"/>
      <c r="C612" s="264"/>
      <c r="D612" s="264"/>
      <c r="E612" s="13">
        <f>E524+E543+E591+E539+E599</f>
        <v>38.478095238095236</v>
      </c>
      <c r="F612" s="13">
        <f>F524+F543+F591+F539+F599</f>
        <v>35.42452380952381</v>
      </c>
      <c r="G612" s="13">
        <f>G524+G543+G591+G539+G599</f>
        <v>292.54857142857145</v>
      </c>
      <c r="H612" s="46">
        <f>H524+H543+H591+H539+H599</f>
        <v>1644.8511904761904</v>
      </c>
      <c r="I612" s="18">
        <f>I524+I543+I591+I539+I599</f>
        <v>40.95</v>
      </c>
      <c r="J612" s="1"/>
    </row>
    <row r="613" spans="1:10" ht="20.25" customHeight="1">
      <c r="A613" s="259" t="s">
        <v>18</v>
      </c>
      <c r="B613" s="259"/>
      <c r="C613" s="259"/>
      <c r="D613" s="259"/>
      <c r="E613" s="259"/>
      <c r="F613" s="259"/>
      <c r="G613" s="259"/>
      <c r="H613" s="259"/>
      <c r="I613" s="259"/>
      <c r="J613" s="1"/>
    </row>
    <row r="614" spans="1:10" ht="18" customHeight="1">
      <c r="A614" s="274" t="s">
        <v>1</v>
      </c>
      <c r="B614" s="262" t="s">
        <v>2</v>
      </c>
      <c r="C614" s="262" t="s">
        <v>3</v>
      </c>
      <c r="D614" s="262" t="s">
        <v>4</v>
      </c>
      <c r="E614" s="262"/>
      <c r="F614" s="262"/>
      <c r="G614" s="262"/>
      <c r="H614" s="262"/>
      <c r="I614" s="116" t="s">
        <v>155</v>
      </c>
      <c r="J614" s="1"/>
    </row>
    <row r="615" spans="1:10" ht="27" customHeight="1">
      <c r="A615" s="274"/>
      <c r="B615" s="262"/>
      <c r="C615" s="262"/>
      <c r="D615" s="220" t="s">
        <v>5</v>
      </c>
      <c r="E615" s="140" t="s">
        <v>6</v>
      </c>
      <c r="F615" s="140" t="s">
        <v>7</v>
      </c>
      <c r="G615" s="140" t="s">
        <v>8</v>
      </c>
      <c r="H615" s="19" t="s">
        <v>9</v>
      </c>
      <c r="I615" s="116" t="s">
        <v>137</v>
      </c>
      <c r="J615" s="1"/>
    </row>
    <row r="616" spans="1:10" ht="27" customHeight="1">
      <c r="A616" s="263" t="s">
        <v>10</v>
      </c>
      <c r="B616" s="263"/>
      <c r="C616" s="263"/>
      <c r="D616" s="215">
        <f>D617+D624+D626+D633</f>
        <v>505</v>
      </c>
      <c r="E616" s="13">
        <f>E617+E624++E626+E630</f>
        <v>8.299999999999999</v>
      </c>
      <c r="F616" s="13">
        <f>F617+F624++F626+F630</f>
        <v>9.9</v>
      </c>
      <c r="G616" s="13">
        <f>G617+G624++G626+G630</f>
        <v>74.19999999999999</v>
      </c>
      <c r="H616" s="46">
        <f>H617+H624++H626+H630</f>
        <v>418.6</v>
      </c>
      <c r="I616" s="18">
        <f>I617+I624++I626+I630</f>
        <v>2</v>
      </c>
      <c r="J616" s="1"/>
    </row>
    <row r="617" spans="1:10" ht="27" customHeight="1">
      <c r="A617" s="267" t="s">
        <v>378</v>
      </c>
      <c r="B617" s="294"/>
      <c r="C617" s="294"/>
      <c r="D617" s="214">
        <v>200</v>
      </c>
      <c r="E617" s="3">
        <v>2.9</v>
      </c>
      <c r="F617" s="3">
        <v>5.7</v>
      </c>
      <c r="G617" s="3">
        <v>22</v>
      </c>
      <c r="H617" s="2">
        <f>E617*4+F617*9+G617*4</f>
        <v>150.9</v>
      </c>
      <c r="I617" s="4">
        <v>0</v>
      </c>
      <c r="J617" s="1"/>
    </row>
    <row r="618" spans="1:10" ht="27" customHeight="1">
      <c r="A618" s="5" t="s">
        <v>55</v>
      </c>
      <c r="B618" s="171">
        <v>10</v>
      </c>
      <c r="C618" s="171">
        <v>10</v>
      </c>
      <c r="D618" s="214"/>
      <c r="E618" s="3"/>
      <c r="F618" s="3"/>
      <c r="G618" s="3"/>
      <c r="H618" s="2"/>
      <c r="I618" s="4"/>
      <c r="J618" s="1"/>
    </row>
    <row r="619" spans="1:10" ht="27" customHeight="1">
      <c r="A619" s="104" t="s">
        <v>24</v>
      </c>
      <c r="B619" s="22">
        <v>11</v>
      </c>
      <c r="C619" s="22">
        <v>11</v>
      </c>
      <c r="D619" s="217"/>
      <c r="E619" s="43"/>
      <c r="F619" s="43"/>
      <c r="G619" s="11"/>
      <c r="H619" s="20"/>
      <c r="I619" s="27"/>
      <c r="J619" s="1"/>
    </row>
    <row r="620" spans="1:10" ht="27" customHeight="1">
      <c r="A620" s="104" t="s">
        <v>48</v>
      </c>
      <c r="B620" s="22">
        <v>11</v>
      </c>
      <c r="C620" s="22">
        <v>11</v>
      </c>
      <c r="D620" s="222"/>
      <c r="E620" s="141"/>
      <c r="F620" s="141"/>
      <c r="G620" s="25"/>
      <c r="H620" s="21"/>
      <c r="I620" s="52"/>
      <c r="J620" s="1"/>
    </row>
    <row r="621" spans="1:10" ht="27" customHeight="1">
      <c r="A621" s="104" t="s">
        <v>60</v>
      </c>
      <c r="B621" s="22">
        <v>164</v>
      </c>
      <c r="C621" s="22">
        <v>164</v>
      </c>
      <c r="D621" s="222"/>
      <c r="E621" s="141"/>
      <c r="F621" s="141"/>
      <c r="G621" s="25"/>
      <c r="H621" s="21"/>
      <c r="I621" s="52"/>
      <c r="J621" s="1"/>
    </row>
    <row r="622" spans="1:10" s="47" customFormat="1" ht="19.5" customHeight="1">
      <c r="A622" s="104" t="s">
        <v>25</v>
      </c>
      <c r="B622" s="22">
        <v>4</v>
      </c>
      <c r="C622" s="22">
        <v>4</v>
      </c>
      <c r="D622" s="169"/>
      <c r="E622" s="110"/>
      <c r="F622" s="110"/>
      <c r="G622" s="110"/>
      <c r="H622" s="45"/>
      <c r="I622" s="30"/>
      <c r="J622" s="41"/>
    </row>
    <row r="623" spans="1:10" ht="27" customHeight="1">
      <c r="A623" s="104" t="s">
        <v>31</v>
      </c>
      <c r="B623" s="22">
        <v>5</v>
      </c>
      <c r="C623" s="22">
        <v>5</v>
      </c>
      <c r="D623" s="169"/>
      <c r="E623" s="110"/>
      <c r="F623" s="110"/>
      <c r="G623" s="110"/>
      <c r="H623" s="45"/>
      <c r="I623" s="30"/>
      <c r="J623" s="1"/>
    </row>
    <row r="624" spans="1:10" ht="42" customHeight="1">
      <c r="A624" s="261" t="s">
        <v>387</v>
      </c>
      <c r="B624" s="261"/>
      <c r="C624" s="261"/>
      <c r="D624" s="56" t="s">
        <v>217</v>
      </c>
      <c r="E624" s="3">
        <v>3.7</v>
      </c>
      <c r="F624" s="3">
        <v>3.9</v>
      </c>
      <c r="G624" s="3">
        <v>26.5</v>
      </c>
      <c r="H624" s="24">
        <f>E624*4+F624*9+G624*4</f>
        <v>155.9</v>
      </c>
      <c r="I624" s="4">
        <v>0</v>
      </c>
      <c r="J624" s="1"/>
    </row>
    <row r="625" spans="1:10" ht="41.25" customHeight="1">
      <c r="A625" s="58" t="s">
        <v>316</v>
      </c>
      <c r="B625" s="22">
        <v>25</v>
      </c>
      <c r="C625" s="22">
        <v>25</v>
      </c>
      <c r="D625" s="22"/>
      <c r="E625" s="11"/>
      <c r="F625" s="11"/>
      <c r="G625" s="11"/>
      <c r="H625" s="20"/>
      <c r="I625" s="31"/>
      <c r="J625" s="1"/>
    </row>
    <row r="626" spans="1:10" ht="27" customHeight="1">
      <c r="A626" s="273" t="s">
        <v>77</v>
      </c>
      <c r="B626" s="273"/>
      <c r="C626" s="273"/>
      <c r="D626" s="214">
        <v>180</v>
      </c>
      <c r="E626" s="3">
        <v>0.1</v>
      </c>
      <c r="F626" s="3">
        <v>0</v>
      </c>
      <c r="G626" s="3">
        <v>18.1</v>
      </c>
      <c r="H626" s="2">
        <f>E626*4+F626*9+G626*4</f>
        <v>72.80000000000001</v>
      </c>
      <c r="I626" s="4">
        <v>2</v>
      </c>
      <c r="J626" s="1"/>
    </row>
    <row r="627" spans="1:10" ht="27" customHeight="1">
      <c r="A627" s="104" t="s">
        <v>27</v>
      </c>
      <c r="B627" s="22">
        <v>0.4</v>
      </c>
      <c r="C627" s="22">
        <v>0.4</v>
      </c>
      <c r="D627" s="22"/>
      <c r="E627" s="11"/>
      <c r="F627" s="11"/>
      <c r="G627" s="11"/>
      <c r="H627" s="20"/>
      <c r="I627" s="31"/>
      <c r="J627" s="1"/>
    </row>
    <row r="628" spans="1:10" ht="27" customHeight="1">
      <c r="A628" s="104" t="s">
        <v>25</v>
      </c>
      <c r="B628" s="22">
        <v>18</v>
      </c>
      <c r="C628" s="22">
        <v>18</v>
      </c>
      <c r="D628" s="22"/>
      <c r="E628" s="11"/>
      <c r="F628" s="11"/>
      <c r="G628" s="11"/>
      <c r="H628" s="20"/>
      <c r="I628" s="4"/>
      <c r="J628" s="1"/>
    </row>
    <row r="629" spans="1:10" ht="27" customHeight="1">
      <c r="A629" s="104" t="s">
        <v>28</v>
      </c>
      <c r="B629" s="22">
        <v>6</v>
      </c>
      <c r="C629" s="22">
        <v>5</v>
      </c>
      <c r="D629" s="22"/>
      <c r="E629" s="11"/>
      <c r="F629" s="11"/>
      <c r="G629" s="11"/>
      <c r="H629" s="20"/>
      <c r="I629" s="11"/>
      <c r="J629" s="1"/>
    </row>
    <row r="630" spans="1:10" ht="27" customHeight="1">
      <c r="A630" s="257" t="s">
        <v>91</v>
      </c>
      <c r="B630" s="271"/>
      <c r="C630" s="271"/>
      <c r="D630" s="214">
        <v>20</v>
      </c>
      <c r="E630" s="3">
        <v>1.6</v>
      </c>
      <c r="F630" s="3">
        <v>0.3</v>
      </c>
      <c r="G630" s="3">
        <v>7.6</v>
      </c>
      <c r="H630" s="2">
        <v>39</v>
      </c>
      <c r="I630" s="4">
        <v>0</v>
      </c>
      <c r="J630" s="1"/>
    </row>
    <row r="631" spans="1:10" ht="27" customHeight="1">
      <c r="A631" s="12" t="s">
        <v>83</v>
      </c>
      <c r="B631" s="216"/>
      <c r="C631" s="216"/>
      <c r="D631" s="214">
        <v>20</v>
      </c>
      <c r="E631" s="3"/>
      <c r="F631" s="3"/>
      <c r="G631" s="3"/>
      <c r="H631" s="2"/>
      <c r="I631" s="3"/>
      <c r="J631" s="1"/>
    </row>
    <row r="632" spans="1:10" ht="27" customHeight="1">
      <c r="A632" s="266" t="s">
        <v>68</v>
      </c>
      <c r="B632" s="266"/>
      <c r="C632" s="266"/>
      <c r="D632" s="65"/>
      <c r="E632" s="13">
        <f>E633</f>
        <v>1.2</v>
      </c>
      <c r="F632" s="13">
        <f>F633</f>
        <v>0.4</v>
      </c>
      <c r="G632" s="13">
        <f>G633</f>
        <v>21</v>
      </c>
      <c r="H632" s="13">
        <f>H633</f>
        <v>92.4</v>
      </c>
      <c r="I632" s="13">
        <f>I633</f>
        <v>6.4</v>
      </c>
      <c r="J632" s="1"/>
    </row>
    <row r="633" spans="1:10" ht="27" customHeight="1">
      <c r="A633" s="219" t="s">
        <v>125</v>
      </c>
      <c r="B633" s="214">
        <v>100</v>
      </c>
      <c r="C633" s="214">
        <v>100</v>
      </c>
      <c r="D633" s="214">
        <v>100</v>
      </c>
      <c r="E633" s="3">
        <v>1.2</v>
      </c>
      <c r="F633" s="3">
        <v>0.4</v>
      </c>
      <c r="G633" s="3">
        <v>21</v>
      </c>
      <c r="H633" s="2">
        <f>E633*4+F633*9+G633*4</f>
        <v>92.4</v>
      </c>
      <c r="I633" s="4">
        <v>6.4</v>
      </c>
      <c r="J633" s="1"/>
    </row>
    <row r="634" spans="1:10" ht="27" customHeight="1">
      <c r="A634" s="263" t="s">
        <v>11</v>
      </c>
      <c r="B634" s="263"/>
      <c r="C634" s="263"/>
      <c r="D634" s="64">
        <f>D635+270+100+D669+D675</f>
        <v>710</v>
      </c>
      <c r="E634" s="13">
        <f>E635+E645+E660+E669+E675+E678+E680</f>
        <v>26.47</v>
      </c>
      <c r="F634" s="13">
        <f>F635+F645+F660+F669+F675+F678+F680</f>
        <v>21.14</v>
      </c>
      <c r="G634" s="13">
        <f>G635+G645+G660+G669+G675+G678+G680</f>
        <v>68.78</v>
      </c>
      <c r="H634" s="46">
        <f>H635+H645+H660+H669+H675+H678+H680</f>
        <v>571.6666666666666</v>
      </c>
      <c r="I634" s="13">
        <f>I635+I645+I660+I669+I675+I678+I680</f>
        <v>8.809999999999999</v>
      </c>
      <c r="J634" s="1"/>
    </row>
    <row r="635" spans="1:10" ht="27" customHeight="1">
      <c r="A635" s="267" t="s">
        <v>213</v>
      </c>
      <c r="B635" s="268"/>
      <c r="C635" s="268"/>
      <c r="D635" s="214">
        <v>60</v>
      </c>
      <c r="E635" s="3">
        <v>0.9</v>
      </c>
      <c r="F635" s="3">
        <v>3</v>
      </c>
      <c r="G635" s="3">
        <v>4.5</v>
      </c>
      <c r="H635" s="2">
        <f>E635*4+F635*9+G635*4</f>
        <v>48.6</v>
      </c>
      <c r="I635" s="4">
        <v>1.3</v>
      </c>
      <c r="J635" s="1"/>
    </row>
    <row r="636" spans="1:10" ht="27" customHeight="1">
      <c r="A636" s="5" t="s">
        <v>57</v>
      </c>
      <c r="B636" s="20">
        <f>C636*1.25</f>
        <v>78.75</v>
      </c>
      <c r="C636" s="20">
        <v>63</v>
      </c>
      <c r="D636" s="22"/>
      <c r="E636" s="11"/>
      <c r="F636" s="11"/>
      <c r="G636" s="11"/>
      <c r="H636" s="20"/>
      <c r="I636" s="27"/>
      <c r="J636" s="1"/>
    </row>
    <row r="637" spans="1:10" ht="27" customHeight="1">
      <c r="A637" s="104" t="s">
        <v>30</v>
      </c>
      <c r="B637" s="20">
        <f>C637*1.33</f>
        <v>83.79</v>
      </c>
      <c r="C637" s="20">
        <v>63</v>
      </c>
      <c r="D637" s="22"/>
      <c r="E637" s="11"/>
      <c r="F637" s="11"/>
      <c r="G637" s="11"/>
      <c r="H637" s="2"/>
      <c r="I637" s="34"/>
      <c r="J637" s="1"/>
    </row>
    <row r="638" spans="1:10" ht="27" customHeight="1">
      <c r="A638" s="104" t="s">
        <v>31</v>
      </c>
      <c r="B638" s="20">
        <v>3</v>
      </c>
      <c r="C638" s="20">
        <v>3</v>
      </c>
      <c r="D638" s="22"/>
      <c r="E638" s="11"/>
      <c r="F638" s="11"/>
      <c r="G638" s="11"/>
      <c r="H638" s="2"/>
      <c r="I638" s="34"/>
      <c r="J638" s="1"/>
    </row>
    <row r="639" spans="1:10" ht="27" customHeight="1">
      <c r="A639" s="265" t="s">
        <v>150</v>
      </c>
      <c r="B639" s="265"/>
      <c r="C639" s="265"/>
      <c r="D639" s="265"/>
      <c r="E639" s="265"/>
      <c r="F639" s="265"/>
      <c r="G639" s="265"/>
      <c r="H639" s="265"/>
      <c r="I639" s="265"/>
      <c r="J639" s="1"/>
    </row>
    <row r="640" spans="1:10" ht="27" customHeight="1">
      <c r="A640" s="261" t="s">
        <v>171</v>
      </c>
      <c r="B640" s="261"/>
      <c r="C640" s="261"/>
      <c r="D640" s="214">
        <v>60</v>
      </c>
      <c r="E640" s="3">
        <v>0.8</v>
      </c>
      <c r="F640" s="3">
        <v>3</v>
      </c>
      <c r="G640" s="3">
        <v>3.1</v>
      </c>
      <c r="H640" s="2">
        <f>E640*4+F640*9+G640*4</f>
        <v>42.6</v>
      </c>
      <c r="I640" s="4">
        <v>20</v>
      </c>
      <c r="J640" s="1"/>
    </row>
    <row r="641" spans="1:10" ht="27" customHeight="1">
      <c r="A641" s="35" t="s">
        <v>105</v>
      </c>
      <c r="B641" s="15">
        <f>C641*1.02</f>
        <v>61.2</v>
      </c>
      <c r="C641" s="171">
        <v>60</v>
      </c>
      <c r="D641" s="171"/>
      <c r="E641" s="11"/>
      <c r="F641" s="11"/>
      <c r="G641" s="11"/>
      <c r="H641" s="20"/>
      <c r="I641" s="11"/>
      <c r="J641" s="1"/>
    </row>
    <row r="642" spans="1:10" ht="27" customHeight="1">
      <c r="A642" s="5" t="s">
        <v>106</v>
      </c>
      <c r="B642" s="15">
        <f>C642*1.18</f>
        <v>70.8</v>
      </c>
      <c r="C642" s="171">
        <v>60</v>
      </c>
      <c r="D642" s="171"/>
      <c r="E642" s="6"/>
      <c r="F642" s="6"/>
      <c r="G642" s="6"/>
      <c r="H642" s="15"/>
      <c r="I642" s="14"/>
      <c r="J642" s="1"/>
    </row>
    <row r="643" spans="1:10" ht="27" customHeight="1">
      <c r="A643" s="5" t="s">
        <v>110</v>
      </c>
      <c r="B643" s="57">
        <v>3</v>
      </c>
      <c r="C643" s="67">
        <v>3</v>
      </c>
      <c r="D643" s="67"/>
      <c r="E643" s="74"/>
      <c r="F643" s="74"/>
      <c r="G643" s="74"/>
      <c r="H643" s="57"/>
      <c r="I643" s="120"/>
      <c r="J643" s="1"/>
    </row>
    <row r="644" spans="1:10" s="47" customFormat="1" ht="27" customHeight="1">
      <c r="A644" s="104" t="s">
        <v>92</v>
      </c>
      <c r="B644" s="22">
        <f>C644*1.35</f>
        <v>2.7</v>
      </c>
      <c r="C644" s="22">
        <v>2</v>
      </c>
      <c r="D644" s="22"/>
      <c r="E644" s="11"/>
      <c r="F644" s="11"/>
      <c r="G644" s="11"/>
      <c r="H644" s="20"/>
      <c r="I644" s="34"/>
      <c r="J644" s="41"/>
    </row>
    <row r="645" spans="1:10" ht="27" customHeight="1">
      <c r="A645" s="261" t="s">
        <v>214</v>
      </c>
      <c r="B645" s="261"/>
      <c r="C645" s="261"/>
      <c r="D645" s="71" t="s">
        <v>76</v>
      </c>
      <c r="E645" s="25">
        <v>5.3</v>
      </c>
      <c r="F645" s="25">
        <v>5.9</v>
      </c>
      <c r="G645" s="25">
        <v>12.9</v>
      </c>
      <c r="H645" s="2">
        <f>E645*4+F645*9+G645*4</f>
        <v>125.9</v>
      </c>
      <c r="I645" s="4">
        <v>2.8</v>
      </c>
      <c r="J645" s="1"/>
    </row>
    <row r="646" spans="1:10" ht="27" customHeight="1">
      <c r="A646" s="40" t="s">
        <v>47</v>
      </c>
      <c r="B646" s="38">
        <v>20</v>
      </c>
      <c r="C646" s="63">
        <v>20</v>
      </c>
      <c r="D646" s="171"/>
      <c r="E646" s="6"/>
      <c r="F646" s="6"/>
      <c r="G646" s="6"/>
      <c r="H646" s="15"/>
      <c r="I646" s="14"/>
      <c r="J646" s="1"/>
    </row>
    <row r="647" spans="1:10" ht="27" customHeight="1">
      <c r="A647" s="35" t="s">
        <v>38</v>
      </c>
      <c r="B647" s="39">
        <f>C647*1.25</f>
        <v>12.5</v>
      </c>
      <c r="C647" s="63">
        <v>10</v>
      </c>
      <c r="D647" s="171"/>
      <c r="E647" s="6"/>
      <c r="F647" s="6"/>
      <c r="G647" s="6"/>
      <c r="H647" s="15"/>
      <c r="I647" s="33"/>
      <c r="J647" s="1"/>
    </row>
    <row r="648" spans="1:10" ht="27" customHeight="1">
      <c r="A648" s="35" t="s">
        <v>30</v>
      </c>
      <c r="B648" s="39">
        <f>C648*1.33</f>
        <v>13.3</v>
      </c>
      <c r="C648" s="63">
        <v>10</v>
      </c>
      <c r="D648" s="171"/>
      <c r="E648" s="6"/>
      <c r="F648" s="6"/>
      <c r="G648" s="6"/>
      <c r="H648" s="15"/>
      <c r="I648" s="33"/>
      <c r="J648" s="1"/>
    </row>
    <row r="649" spans="1:10" ht="27" customHeight="1">
      <c r="A649" s="40" t="s">
        <v>39</v>
      </c>
      <c r="B649" s="38">
        <f>C649*1.19</f>
        <v>11.899999999999999</v>
      </c>
      <c r="C649" s="63">
        <v>10</v>
      </c>
      <c r="D649" s="171"/>
      <c r="E649" s="6"/>
      <c r="F649" s="6"/>
      <c r="G649" s="6"/>
      <c r="H649" s="15"/>
      <c r="I649" s="14"/>
      <c r="J649" s="1"/>
    </row>
    <row r="650" spans="1:10" ht="55.5" customHeight="1">
      <c r="A650" s="58" t="s">
        <v>126</v>
      </c>
      <c r="B650" s="38">
        <v>2</v>
      </c>
      <c r="C650" s="63">
        <v>2</v>
      </c>
      <c r="D650" s="171"/>
      <c r="E650" s="6"/>
      <c r="F650" s="6"/>
      <c r="G650" s="6"/>
      <c r="H650" s="15"/>
      <c r="I650" s="14"/>
      <c r="J650" s="1"/>
    </row>
    <row r="651" spans="1:10" ht="27" customHeight="1">
      <c r="A651" s="58" t="s">
        <v>31</v>
      </c>
      <c r="B651" s="38">
        <v>4</v>
      </c>
      <c r="C651" s="63">
        <v>4</v>
      </c>
      <c r="D651" s="171"/>
      <c r="E651" s="6"/>
      <c r="F651" s="6"/>
      <c r="G651" s="6"/>
      <c r="H651" s="15"/>
      <c r="I651" s="14"/>
      <c r="J651" s="1"/>
    </row>
    <row r="652" spans="1:10" ht="27" customHeight="1">
      <c r="A652" s="176" t="s">
        <v>49</v>
      </c>
      <c r="B652" s="38"/>
      <c r="C652" s="63"/>
      <c r="D652" s="171"/>
      <c r="E652" s="6"/>
      <c r="F652" s="6"/>
      <c r="G652" s="6"/>
      <c r="H652" s="15"/>
      <c r="I652" s="33"/>
      <c r="J652" s="1"/>
    </row>
    <row r="653" spans="1:10" ht="27" customHeight="1">
      <c r="A653" s="16" t="s">
        <v>191</v>
      </c>
      <c r="B653" s="15">
        <v>23</v>
      </c>
      <c r="C653" s="63">
        <v>23</v>
      </c>
      <c r="D653" s="171"/>
      <c r="E653" s="6"/>
      <c r="F653" s="6"/>
      <c r="G653" s="6"/>
      <c r="H653" s="15"/>
      <c r="I653" s="33"/>
      <c r="J653" s="1"/>
    </row>
    <row r="654" spans="1:10" ht="27" customHeight="1">
      <c r="A654" s="156" t="s">
        <v>33</v>
      </c>
      <c r="B654" s="57">
        <f>C654*1.18</f>
        <v>27.139999999999997</v>
      </c>
      <c r="C654" s="63">
        <v>23</v>
      </c>
      <c r="D654" s="22"/>
      <c r="E654" s="11"/>
      <c r="F654" s="11"/>
      <c r="G654" s="11"/>
      <c r="H654" s="20"/>
      <c r="I654" s="31"/>
      <c r="J654" s="1"/>
    </row>
    <row r="655" spans="1:10" ht="27" customHeight="1">
      <c r="A655" s="16" t="s">
        <v>40</v>
      </c>
      <c r="B655" s="57">
        <f>C655*1.36</f>
        <v>31.28</v>
      </c>
      <c r="C655" s="63">
        <v>23</v>
      </c>
      <c r="D655" s="22"/>
      <c r="E655" s="11"/>
      <c r="F655" s="11"/>
      <c r="G655" s="11"/>
      <c r="H655" s="20"/>
      <c r="I655" s="31"/>
      <c r="J655" s="1"/>
    </row>
    <row r="656" spans="1:10" ht="27" customHeight="1">
      <c r="A656" s="40" t="s">
        <v>39</v>
      </c>
      <c r="B656" s="38">
        <f>C656*1.19</f>
        <v>3.57</v>
      </c>
      <c r="C656" s="63">
        <v>3</v>
      </c>
      <c r="D656" s="171"/>
      <c r="E656" s="6"/>
      <c r="F656" s="6"/>
      <c r="G656" s="6"/>
      <c r="H656" s="15"/>
      <c r="I656" s="33"/>
      <c r="J656" s="1"/>
    </row>
    <row r="657" spans="1:10" ht="27" customHeight="1">
      <c r="A657" s="40" t="s">
        <v>60</v>
      </c>
      <c r="B657" s="38">
        <v>2.4</v>
      </c>
      <c r="C657" s="63">
        <v>2.4</v>
      </c>
      <c r="D657" s="171"/>
      <c r="E657" s="6"/>
      <c r="F657" s="6"/>
      <c r="G657" s="6"/>
      <c r="H657" s="15"/>
      <c r="I657" s="33"/>
      <c r="J657" s="1"/>
    </row>
    <row r="658" spans="1:10" ht="27" customHeight="1">
      <c r="A658" s="35" t="s">
        <v>87</v>
      </c>
      <c r="B658" s="38">
        <v>2</v>
      </c>
      <c r="C658" s="63">
        <v>2</v>
      </c>
      <c r="D658" s="171"/>
      <c r="E658" s="6"/>
      <c r="F658" s="6"/>
      <c r="G658" s="6"/>
      <c r="H658" s="15"/>
      <c r="I658" s="33"/>
      <c r="J658" s="1"/>
    </row>
    <row r="659" spans="1:10" ht="27" customHeight="1">
      <c r="A659" s="104" t="s">
        <v>56</v>
      </c>
      <c r="B659" s="11">
        <v>0.1</v>
      </c>
      <c r="C659" s="11">
        <v>0.1</v>
      </c>
      <c r="D659" s="22"/>
      <c r="E659" s="11"/>
      <c r="F659" s="11"/>
      <c r="G659" s="11"/>
      <c r="H659" s="2"/>
      <c r="I659" s="34"/>
      <c r="J659" s="1"/>
    </row>
    <row r="660" spans="1:10" ht="27" customHeight="1">
      <c r="A660" s="261" t="s">
        <v>149</v>
      </c>
      <c r="B660" s="261"/>
      <c r="C660" s="261"/>
      <c r="D660" s="214" t="s">
        <v>169</v>
      </c>
      <c r="E660" s="3">
        <v>16</v>
      </c>
      <c r="F660" s="3">
        <v>8.7</v>
      </c>
      <c r="G660" s="3">
        <v>6</v>
      </c>
      <c r="H660" s="2">
        <f>E660*4+F660*9+G660*4</f>
        <v>166.3</v>
      </c>
      <c r="I660" s="4">
        <v>0.71</v>
      </c>
      <c r="J660" s="1"/>
    </row>
    <row r="661" spans="1:10" ht="27" customHeight="1">
      <c r="A661" s="111" t="s">
        <v>194</v>
      </c>
      <c r="B661" s="115">
        <f>C661*1.35</f>
        <v>83.7</v>
      </c>
      <c r="C661" s="38">
        <v>62</v>
      </c>
      <c r="D661" s="26"/>
      <c r="E661" s="39"/>
      <c r="F661" s="11"/>
      <c r="G661" s="11"/>
      <c r="H661" s="2"/>
      <c r="I661" s="4"/>
      <c r="J661" s="1"/>
    </row>
    <row r="662" spans="1:10" ht="27" customHeight="1">
      <c r="A662" s="156" t="s">
        <v>203</v>
      </c>
      <c r="B662" s="115">
        <f>C662*1.5</f>
        <v>93</v>
      </c>
      <c r="C662" s="38">
        <v>62</v>
      </c>
      <c r="D662" s="107"/>
      <c r="E662" s="112"/>
      <c r="F662" s="112"/>
      <c r="G662" s="112"/>
      <c r="H662" s="151"/>
      <c r="I662" s="96"/>
      <c r="J662" s="1"/>
    </row>
    <row r="663" spans="1:10" ht="27" customHeight="1">
      <c r="A663" s="58" t="s">
        <v>38</v>
      </c>
      <c r="B663" s="20">
        <f>C663*1.25</f>
        <v>27.5</v>
      </c>
      <c r="C663" s="20">
        <v>22</v>
      </c>
      <c r="D663" s="26"/>
      <c r="E663" s="39"/>
      <c r="F663" s="11"/>
      <c r="G663" s="11"/>
      <c r="H663" s="2"/>
      <c r="I663" s="4"/>
      <c r="J663" s="1"/>
    </row>
    <row r="664" spans="1:10" s="47" customFormat="1" ht="27" customHeight="1">
      <c r="A664" s="104" t="s">
        <v>30</v>
      </c>
      <c r="B664" s="20">
        <f>C664*1.33</f>
        <v>29.26</v>
      </c>
      <c r="C664" s="20">
        <v>22</v>
      </c>
      <c r="D664" s="26"/>
      <c r="E664" s="39"/>
      <c r="F664" s="11"/>
      <c r="G664" s="11"/>
      <c r="H664" s="2"/>
      <c r="I664" s="4"/>
      <c r="J664" s="41"/>
    </row>
    <row r="665" spans="1:10" ht="27" customHeight="1">
      <c r="A665" s="35" t="s">
        <v>188</v>
      </c>
      <c r="B665" s="20">
        <f>C665*1.14</f>
        <v>25.08</v>
      </c>
      <c r="C665" s="20">
        <v>22</v>
      </c>
      <c r="D665" s="214"/>
      <c r="E665" s="3"/>
      <c r="F665" s="3"/>
      <c r="G665" s="3"/>
      <c r="H665" s="2"/>
      <c r="I665" s="30"/>
      <c r="J665" s="1"/>
    </row>
    <row r="666" spans="1:10" ht="27" customHeight="1">
      <c r="A666" s="58" t="s">
        <v>39</v>
      </c>
      <c r="B666" s="20">
        <f>C666*1.19</f>
        <v>14.28</v>
      </c>
      <c r="C666" s="20">
        <v>12</v>
      </c>
      <c r="D666" s="26"/>
      <c r="E666" s="39"/>
      <c r="F666" s="11"/>
      <c r="G666" s="11"/>
      <c r="H666" s="2"/>
      <c r="I666" s="4"/>
      <c r="J666" s="1"/>
    </row>
    <row r="667" spans="1:10" ht="57.75" customHeight="1">
      <c r="A667" s="58" t="s">
        <v>126</v>
      </c>
      <c r="B667" s="20">
        <v>6</v>
      </c>
      <c r="C667" s="20">
        <v>6</v>
      </c>
      <c r="D667" s="26"/>
      <c r="E667" s="39"/>
      <c r="F667" s="11"/>
      <c r="G667" s="11"/>
      <c r="H667" s="2"/>
      <c r="I667" s="4"/>
      <c r="J667" s="1"/>
    </row>
    <row r="668" spans="1:10" ht="27" customHeight="1">
      <c r="A668" s="58" t="s">
        <v>31</v>
      </c>
      <c r="B668" s="20">
        <v>4</v>
      </c>
      <c r="C668" s="20">
        <v>4</v>
      </c>
      <c r="D668" s="26"/>
      <c r="E668" s="39"/>
      <c r="F668" s="11"/>
      <c r="G668" s="11"/>
      <c r="H668" s="2"/>
      <c r="I668" s="4"/>
      <c r="J668" s="1"/>
    </row>
    <row r="669" spans="1:10" ht="27" customHeight="1">
      <c r="A669" s="267" t="s">
        <v>336</v>
      </c>
      <c r="B669" s="267"/>
      <c r="C669" s="267"/>
      <c r="D669" s="214">
        <v>100</v>
      </c>
      <c r="E669" s="3">
        <v>1.4</v>
      </c>
      <c r="F669" s="3">
        <v>3.1</v>
      </c>
      <c r="G669" s="3">
        <v>14.5</v>
      </c>
      <c r="H669" s="2">
        <f>E669*4+F669*9+G669*4</f>
        <v>91.5</v>
      </c>
      <c r="I669" s="4">
        <v>4</v>
      </c>
      <c r="J669" s="1"/>
    </row>
    <row r="670" spans="1:10" ht="27" customHeight="1">
      <c r="A670" s="175" t="s">
        <v>34</v>
      </c>
      <c r="B670" s="15">
        <f>C670*1.33</f>
        <v>133</v>
      </c>
      <c r="C670" s="22">
        <v>100</v>
      </c>
      <c r="D670" s="22"/>
      <c r="E670" s="11"/>
      <c r="F670" s="11"/>
      <c r="G670" s="11"/>
      <c r="H670" s="20"/>
      <c r="I670" s="22"/>
      <c r="J670" s="1"/>
    </row>
    <row r="671" spans="1:10" ht="27" customHeight="1">
      <c r="A671" s="175" t="s">
        <v>35</v>
      </c>
      <c r="B671" s="15">
        <f>C671*1.43</f>
        <v>143</v>
      </c>
      <c r="C671" s="22">
        <v>100</v>
      </c>
      <c r="D671" s="22"/>
      <c r="E671" s="11"/>
      <c r="F671" s="11"/>
      <c r="G671" s="11"/>
      <c r="H671" s="20"/>
      <c r="I671" s="217"/>
      <c r="J671" s="1"/>
    </row>
    <row r="672" spans="1:10" ht="27" customHeight="1">
      <c r="A672" s="175" t="s">
        <v>36</v>
      </c>
      <c r="B672" s="15">
        <f>C672*1.54</f>
        <v>154</v>
      </c>
      <c r="C672" s="22">
        <v>100</v>
      </c>
      <c r="D672" s="22"/>
      <c r="E672" s="11"/>
      <c r="F672" s="11"/>
      <c r="G672" s="11"/>
      <c r="H672" s="20"/>
      <c r="I672" s="217"/>
      <c r="J672" s="1"/>
    </row>
    <row r="673" spans="1:10" ht="27" customHeight="1">
      <c r="A673" s="175" t="s">
        <v>37</v>
      </c>
      <c r="B673" s="15">
        <f>C673*1.67</f>
        <v>167</v>
      </c>
      <c r="C673" s="22">
        <v>100</v>
      </c>
      <c r="D673" s="22"/>
      <c r="E673" s="11"/>
      <c r="F673" s="11"/>
      <c r="G673" s="11"/>
      <c r="H673" s="20"/>
      <c r="I673" s="217"/>
      <c r="J673" s="1"/>
    </row>
    <row r="674" spans="1:10" ht="27" customHeight="1">
      <c r="A674" s="175" t="s">
        <v>31</v>
      </c>
      <c r="B674" s="15">
        <v>3</v>
      </c>
      <c r="C674" s="22">
        <v>3</v>
      </c>
      <c r="D674" s="22"/>
      <c r="E674" s="11"/>
      <c r="F674" s="11"/>
      <c r="G674" s="11"/>
      <c r="H674" s="20"/>
      <c r="I674" s="217"/>
      <c r="J674" s="1"/>
    </row>
    <row r="675" spans="1:10" ht="27" customHeight="1">
      <c r="A675" s="260" t="s">
        <v>81</v>
      </c>
      <c r="B675" s="260"/>
      <c r="C675" s="260"/>
      <c r="D675" s="168">
        <v>180</v>
      </c>
      <c r="E675" s="25">
        <v>0.3</v>
      </c>
      <c r="F675" s="25">
        <v>0</v>
      </c>
      <c r="G675" s="25">
        <v>18.5</v>
      </c>
      <c r="H675" s="2">
        <f>E675*4+F675*9+G675*4</f>
        <v>75.2</v>
      </c>
      <c r="I675" s="4">
        <v>0</v>
      </c>
      <c r="J675" s="1"/>
    </row>
    <row r="676" spans="1:10" ht="27" customHeight="1">
      <c r="A676" s="104" t="s">
        <v>41</v>
      </c>
      <c r="B676" s="22">
        <v>13</v>
      </c>
      <c r="C676" s="22">
        <v>13</v>
      </c>
      <c r="D676" s="22"/>
      <c r="E676" s="11"/>
      <c r="F676" s="11"/>
      <c r="G676" s="11"/>
      <c r="H676" s="20"/>
      <c r="I676" s="31"/>
      <c r="J676" s="194"/>
    </row>
    <row r="677" spans="1:10" ht="27" customHeight="1">
      <c r="A677" s="104" t="s">
        <v>25</v>
      </c>
      <c r="B677" s="22">
        <v>10</v>
      </c>
      <c r="C677" s="22">
        <v>10</v>
      </c>
      <c r="D677" s="22"/>
      <c r="E677" s="11"/>
      <c r="F677" s="11"/>
      <c r="G677" s="11"/>
      <c r="H677" s="20"/>
      <c r="I677" s="27"/>
      <c r="J677" s="194"/>
    </row>
    <row r="678" spans="1:10" ht="18.75" customHeight="1">
      <c r="A678" s="257" t="s">
        <v>91</v>
      </c>
      <c r="B678" s="271"/>
      <c r="C678" s="271"/>
      <c r="D678" s="214">
        <v>15</v>
      </c>
      <c r="E678" s="3">
        <v>1.25</v>
      </c>
      <c r="F678" s="3">
        <v>0.2</v>
      </c>
      <c r="G678" s="3">
        <v>5.7</v>
      </c>
      <c r="H678" s="2">
        <v>29.5</v>
      </c>
      <c r="I678" s="4">
        <v>0</v>
      </c>
      <c r="J678" s="202"/>
    </row>
    <row r="679" spans="1:10" ht="27" customHeight="1">
      <c r="A679" s="12" t="s">
        <v>83</v>
      </c>
      <c r="B679" s="216"/>
      <c r="C679" s="216"/>
      <c r="D679" s="214">
        <v>15</v>
      </c>
      <c r="E679" s="3"/>
      <c r="F679" s="3"/>
      <c r="G679" s="3"/>
      <c r="H679" s="2"/>
      <c r="I679" s="3"/>
      <c r="J679" s="202"/>
    </row>
    <row r="680" spans="1:10" ht="19.5" customHeight="1">
      <c r="A680" s="269" t="s">
        <v>23</v>
      </c>
      <c r="B680" s="270"/>
      <c r="C680" s="270"/>
      <c r="D680" s="214">
        <v>20</v>
      </c>
      <c r="E680" s="3">
        <v>1.32</v>
      </c>
      <c r="F680" s="3">
        <v>0.24000000000000002</v>
      </c>
      <c r="G680" s="3">
        <v>6.68</v>
      </c>
      <c r="H680" s="2">
        <v>34.66666666666667</v>
      </c>
      <c r="I680" s="4">
        <v>0</v>
      </c>
      <c r="J680" s="193"/>
    </row>
    <row r="681" spans="1:33" ht="27" customHeight="1">
      <c r="A681" s="263" t="s">
        <v>12</v>
      </c>
      <c r="B681" s="263"/>
      <c r="C681" s="263"/>
      <c r="D681" s="64">
        <f aca="true" t="shared" si="6" ref="D681:I681">D682+D683</f>
        <v>250</v>
      </c>
      <c r="E681" s="13">
        <f t="shared" si="6"/>
        <v>2</v>
      </c>
      <c r="F681" s="13">
        <f t="shared" si="6"/>
        <v>5</v>
      </c>
      <c r="G681" s="13">
        <f t="shared" si="6"/>
        <v>40</v>
      </c>
      <c r="H681" s="46">
        <f t="shared" si="6"/>
        <v>213</v>
      </c>
      <c r="I681" s="64">
        <f t="shared" si="6"/>
        <v>7.9</v>
      </c>
      <c r="J681" s="193"/>
      <c r="T681" s="298"/>
      <c r="U681" s="298"/>
      <c r="V681" s="298"/>
      <c r="W681" s="49"/>
      <c r="X681" s="9"/>
      <c r="Y681" s="9"/>
      <c r="Z681" s="9"/>
      <c r="AA681" s="10"/>
      <c r="AB681" s="49"/>
      <c r="AC681" s="49"/>
      <c r="AD681" s="49"/>
      <c r="AE681" s="49"/>
      <c r="AF681" s="49"/>
      <c r="AG681" s="197"/>
    </row>
    <row r="682" spans="1:33" ht="66" customHeight="1">
      <c r="A682" s="246" t="s">
        <v>321</v>
      </c>
      <c r="B682" s="22">
        <v>50</v>
      </c>
      <c r="C682" s="22">
        <v>50</v>
      </c>
      <c r="D682" s="247">
        <v>50</v>
      </c>
      <c r="E682" s="3">
        <v>1.8</v>
      </c>
      <c r="F682" s="3">
        <v>5</v>
      </c>
      <c r="G682" s="3">
        <v>22</v>
      </c>
      <c r="H682" s="24">
        <f>E682*4+F682*9+G682*4</f>
        <v>140.2</v>
      </c>
      <c r="I682" s="4">
        <v>0</v>
      </c>
      <c r="J682" s="1"/>
      <c r="T682" s="8"/>
      <c r="U682" s="159"/>
      <c r="V682" s="159"/>
      <c r="W682" s="160"/>
      <c r="X682" s="160"/>
      <c r="Y682" s="160"/>
      <c r="Z682" s="160"/>
      <c r="AA682" s="160"/>
      <c r="AB682" s="160"/>
      <c r="AC682" s="160"/>
      <c r="AD682" s="160"/>
      <c r="AE682" s="160"/>
      <c r="AF682" s="160"/>
      <c r="AG682" s="197"/>
    </row>
    <row r="683" spans="1:33" ht="27" customHeight="1">
      <c r="A683" s="246" t="s">
        <v>97</v>
      </c>
      <c r="B683" s="247">
        <v>200</v>
      </c>
      <c r="C683" s="247">
        <v>200</v>
      </c>
      <c r="D683" s="247">
        <v>200</v>
      </c>
      <c r="E683" s="3">
        <v>0.2</v>
      </c>
      <c r="F683" s="3">
        <v>0</v>
      </c>
      <c r="G683" s="3">
        <v>18</v>
      </c>
      <c r="H683" s="2">
        <f>E683*4+F683*9+G683*4</f>
        <v>72.8</v>
      </c>
      <c r="I683" s="4">
        <v>7.9</v>
      </c>
      <c r="J683" s="1"/>
      <c r="T683" s="8"/>
      <c r="U683" s="159"/>
      <c r="V683" s="159"/>
      <c r="W683" s="160"/>
      <c r="X683" s="160"/>
      <c r="Y683" s="50"/>
      <c r="Z683" s="50"/>
      <c r="AA683" s="161"/>
      <c r="AB683" s="161"/>
      <c r="AC683" s="162"/>
      <c r="AD683" s="160"/>
      <c r="AE683" s="160"/>
      <c r="AF683" s="160"/>
      <c r="AG683" s="197"/>
    </row>
    <row r="684" spans="1:33" ht="27" customHeight="1">
      <c r="A684" s="275" t="s">
        <v>158</v>
      </c>
      <c r="B684" s="275"/>
      <c r="C684" s="275"/>
      <c r="D684" s="167">
        <f>D685+D709+D718+D721</f>
        <v>460</v>
      </c>
      <c r="E684" s="98">
        <f>E685+E709+E718+E721+E722+E723</f>
        <v>11.590000000000002</v>
      </c>
      <c r="F684" s="98">
        <f>F685+F709+F718+F721+F722+F723</f>
        <v>8.98</v>
      </c>
      <c r="G684" s="98">
        <f>G685+G709+G718+G721+G722+G723</f>
        <v>61.209999999999994</v>
      </c>
      <c r="H684" s="28">
        <f>H685+H709+H718+H721+H722+H723</f>
        <v>372.02000000000004</v>
      </c>
      <c r="I684" s="98">
        <f>I685+I709+I718+I721+I722+I723</f>
        <v>11.209999999999999</v>
      </c>
      <c r="J684" s="1"/>
      <c r="T684" s="7"/>
      <c r="U684" s="159"/>
      <c r="V684" s="159"/>
      <c r="W684" s="160"/>
      <c r="X684" s="160"/>
      <c r="Y684" s="50"/>
      <c r="Z684" s="50"/>
      <c r="AA684" s="161"/>
      <c r="AB684" s="161"/>
      <c r="AC684" s="162"/>
      <c r="AD684" s="160"/>
      <c r="AE684" s="160"/>
      <c r="AF684" s="160"/>
      <c r="AG684" s="197"/>
    </row>
    <row r="685" spans="1:33" ht="27" customHeight="1">
      <c r="A685" s="293" t="s">
        <v>114</v>
      </c>
      <c r="B685" s="293"/>
      <c r="C685" s="293"/>
      <c r="D685" s="23">
        <v>100</v>
      </c>
      <c r="E685" s="36">
        <v>1.2</v>
      </c>
      <c r="F685" s="36">
        <v>4</v>
      </c>
      <c r="G685" s="3">
        <v>6.3</v>
      </c>
      <c r="H685" s="24">
        <f>E685*4+F685*9+G685*4</f>
        <v>66</v>
      </c>
      <c r="I685" s="4">
        <v>3.9</v>
      </c>
      <c r="J685" s="1"/>
      <c r="T685" s="51"/>
      <c r="U685" s="159"/>
      <c r="V685" s="159"/>
      <c r="W685" s="160"/>
      <c r="X685" s="160"/>
      <c r="Y685" s="50"/>
      <c r="Z685" s="50"/>
      <c r="AA685" s="161"/>
      <c r="AB685" s="161"/>
      <c r="AC685" s="162"/>
      <c r="AD685" s="160"/>
      <c r="AE685" s="160"/>
      <c r="AF685" s="160"/>
      <c r="AG685" s="197"/>
    </row>
    <row r="686" spans="1:33" ht="27" customHeight="1">
      <c r="A686" s="104" t="s">
        <v>34</v>
      </c>
      <c r="B686" s="20">
        <f>C686*1.33</f>
        <v>30.590000000000003</v>
      </c>
      <c r="C686" s="22">
        <v>23</v>
      </c>
      <c r="D686" s="23"/>
      <c r="E686" s="36"/>
      <c r="F686" s="36"/>
      <c r="G686" s="36"/>
      <c r="H686" s="37"/>
      <c r="I686" s="36"/>
      <c r="J686" s="1"/>
      <c r="T686" s="8"/>
      <c r="U686" s="159"/>
      <c r="V686" s="159"/>
      <c r="W686" s="160"/>
      <c r="X686" s="160"/>
      <c r="Y686" s="50"/>
      <c r="Z686" s="50"/>
      <c r="AA686" s="161"/>
      <c r="AB686" s="161"/>
      <c r="AC686" s="162"/>
      <c r="AD686" s="160"/>
      <c r="AE686" s="160"/>
      <c r="AF686" s="160"/>
      <c r="AG686" s="197"/>
    </row>
    <row r="687" spans="1:33" ht="27" customHeight="1">
      <c r="A687" s="104" t="s">
        <v>35</v>
      </c>
      <c r="B687" s="20">
        <f>C687*1.43</f>
        <v>32.89</v>
      </c>
      <c r="C687" s="22">
        <v>23</v>
      </c>
      <c r="D687" s="23"/>
      <c r="E687" s="36"/>
      <c r="F687" s="36"/>
      <c r="G687" s="3"/>
      <c r="H687" s="2"/>
      <c r="I687" s="4"/>
      <c r="J687" s="1"/>
      <c r="T687" s="8"/>
      <c r="U687" s="159"/>
      <c r="V687" s="159"/>
      <c r="W687" s="160"/>
      <c r="X687" s="160"/>
      <c r="Y687" s="50"/>
      <c r="Z687" s="50"/>
      <c r="AA687" s="161"/>
      <c r="AB687" s="161"/>
      <c r="AC687" s="162"/>
      <c r="AD687" s="160"/>
      <c r="AE687" s="160"/>
      <c r="AF687" s="160"/>
      <c r="AG687" s="197"/>
    </row>
    <row r="688" spans="1:33" ht="27" customHeight="1">
      <c r="A688" s="104" t="s">
        <v>36</v>
      </c>
      <c r="B688" s="20">
        <f>C688*1.54</f>
        <v>35.42</v>
      </c>
      <c r="C688" s="22">
        <v>23</v>
      </c>
      <c r="D688" s="23"/>
      <c r="E688" s="36"/>
      <c r="F688" s="36"/>
      <c r="G688" s="3"/>
      <c r="H688" s="2"/>
      <c r="I688" s="4"/>
      <c r="J688" s="1"/>
      <c r="T688" s="8"/>
      <c r="U688" s="159"/>
      <c r="V688" s="159"/>
      <c r="W688" s="160"/>
      <c r="X688" s="160"/>
      <c r="Y688" s="160"/>
      <c r="Z688" s="160"/>
      <c r="AA688" s="160"/>
      <c r="AB688" s="160"/>
      <c r="AC688" s="160"/>
      <c r="AD688" s="160"/>
      <c r="AE688" s="160"/>
      <c r="AF688" s="160"/>
      <c r="AG688" s="197"/>
    </row>
    <row r="689" spans="1:33" ht="27" customHeight="1">
      <c r="A689" s="104" t="s">
        <v>37</v>
      </c>
      <c r="B689" s="20">
        <f>C689*1.67</f>
        <v>38.41</v>
      </c>
      <c r="C689" s="22">
        <v>23</v>
      </c>
      <c r="D689" s="37"/>
      <c r="E689" s="36"/>
      <c r="F689" s="36"/>
      <c r="G689" s="3"/>
      <c r="H689" s="2"/>
      <c r="I689" s="4"/>
      <c r="J689" s="1"/>
      <c r="T689" s="8"/>
      <c r="U689" s="163"/>
      <c r="V689" s="163"/>
      <c r="W689" s="93"/>
      <c r="X689" s="93"/>
      <c r="Y689" s="93"/>
      <c r="Z689" s="93"/>
      <c r="AA689" s="93"/>
      <c r="AB689" s="93"/>
      <c r="AC689" s="93"/>
      <c r="AD689" s="93"/>
      <c r="AE689" s="93"/>
      <c r="AF689" s="93"/>
      <c r="AG689" s="197"/>
    </row>
    <row r="690" spans="1:33" ht="27" customHeight="1">
      <c r="A690" s="58" t="s">
        <v>112</v>
      </c>
      <c r="B690" s="20">
        <f>C690*1.25</f>
        <v>31.25</v>
      </c>
      <c r="C690" s="22">
        <v>25</v>
      </c>
      <c r="D690" s="37"/>
      <c r="E690" s="36"/>
      <c r="F690" s="36"/>
      <c r="G690" s="3"/>
      <c r="H690" s="2"/>
      <c r="I690" s="4"/>
      <c r="J690" s="194"/>
      <c r="T690" s="197"/>
      <c r="U690" s="197"/>
      <c r="V690" s="197"/>
      <c r="W690" s="197"/>
      <c r="X690" s="197"/>
      <c r="Y690" s="197"/>
      <c r="Z690" s="197"/>
      <c r="AA690" s="197"/>
      <c r="AB690" s="197"/>
      <c r="AC690" s="197"/>
      <c r="AD690" s="197"/>
      <c r="AE690" s="197"/>
      <c r="AF690" s="197"/>
      <c r="AG690" s="197"/>
    </row>
    <row r="691" spans="1:33" ht="27" customHeight="1">
      <c r="A691" s="104" t="s">
        <v>30</v>
      </c>
      <c r="B691" s="20">
        <f>C691*1.33</f>
        <v>33.25</v>
      </c>
      <c r="C691" s="22">
        <v>25</v>
      </c>
      <c r="D691" s="37"/>
      <c r="E691" s="36"/>
      <c r="F691" s="36"/>
      <c r="G691" s="3"/>
      <c r="H691" s="2"/>
      <c r="I691" s="4"/>
      <c r="J691" s="194"/>
      <c r="T691" s="93"/>
      <c r="U691" s="93"/>
      <c r="V691" s="93"/>
      <c r="W691" s="93"/>
      <c r="X691" s="93"/>
      <c r="Y691" s="93"/>
      <c r="Z691" s="93"/>
      <c r="AA691" s="93"/>
      <c r="AB691" s="93"/>
      <c r="AC691" s="93"/>
      <c r="AD691" s="93"/>
      <c r="AE691" s="93"/>
      <c r="AF691" s="93"/>
      <c r="AG691" s="197"/>
    </row>
    <row r="692" spans="1:10" ht="27" customHeight="1">
      <c r="A692" s="104" t="s">
        <v>38</v>
      </c>
      <c r="B692" s="20">
        <f>C692*1.25</f>
        <v>25</v>
      </c>
      <c r="C692" s="22">
        <v>20</v>
      </c>
      <c r="D692" s="37"/>
      <c r="E692" s="36"/>
      <c r="F692" s="36"/>
      <c r="G692" s="3"/>
      <c r="H692" s="2"/>
      <c r="I692" s="4"/>
      <c r="J692" s="194"/>
    </row>
    <row r="693" spans="1:10" ht="27" customHeight="1">
      <c r="A693" s="104" t="s">
        <v>30</v>
      </c>
      <c r="B693" s="20">
        <f>C693*1.33</f>
        <v>26.6</v>
      </c>
      <c r="C693" s="22">
        <v>20</v>
      </c>
      <c r="D693" s="37"/>
      <c r="E693" s="36"/>
      <c r="F693" s="36"/>
      <c r="G693" s="3"/>
      <c r="H693" s="2"/>
      <c r="I693" s="4"/>
      <c r="J693" s="194"/>
    </row>
    <row r="694" spans="1:10" ht="27" customHeight="1">
      <c r="A694" s="104" t="s">
        <v>140</v>
      </c>
      <c r="B694" s="20">
        <f>C694*1.82</f>
        <v>45.5</v>
      </c>
      <c r="C694" s="22">
        <v>25</v>
      </c>
      <c r="D694" s="23"/>
      <c r="E694" s="36"/>
      <c r="F694" s="36"/>
      <c r="G694" s="3"/>
      <c r="H694" s="2"/>
      <c r="I694" s="4"/>
      <c r="J694" s="194"/>
    </row>
    <row r="695" spans="1:10" ht="27" customHeight="1">
      <c r="A695" s="5" t="s">
        <v>115</v>
      </c>
      <c r="B695" s="20">
        <f>C695*1.42</f>
        <v>35.5</v>
      </c>
      <c r="C695" s="22">
        <v>25</v>
      </c>
      <c r="D695" s="23"/>
      <c r="E695" s="36"/>
      <c r="F695" s="36"/>
      <c r="G695" s="3"/>
      <c r="H695" s="2"/>
      <c r="I695" s="4"/>
      <c r="J695" s="194"/>
    </row>
    <row r="696" spans="1:10" ht="27" customHeight="1">
      <c r="A696" s="5" t="s">
        <v>39</v>
      </c>
      <c r="B696" s="20">
        <f>C696*1.19</f>
        <v>11.899999999999999</v>
      </c>
      <c r="C696" s="22">
        <v>10</v>
      </c>
      <c r="D696" s="23"/>
      <c r="E696" s="36"/>
      <c r="F696" s="36"/>
      <c r="G696" s="3"/>
      <c r="H696" s="2"/>
      <c r="I696" s="4"/>
      <c r="J696" s="194"/>
    </row>
    <row r="697" spans="1:10" ht="27" customHeight="1">
      <c r="A697" s="5" t="s">
        <v>74</v>
      </c>
      <c r="B697" s="20">
        <f>C697*1.25</f>
        <v>12.5</v>
      </c>
      <c r="C697" s="22">
        <v>10</v>
      </c>
      <c r="D697" s="23"/>
      <c r="E697" s="36"/>
      <c r="F697" s="36"/>
      <c r="G697" s="3"/>
      <c r="H697" s="2"/>
      <c r="I697" s="4"/>
      <c r="J697" s="194"/>
    </row>
    <row r="698" spans="1:10" ht="27" customHeight="1">
      <c r="A698" s="5" t="s">
        <v>31</v>
      </c>
      <c r="B698" s="22">
        <v>4</v>
      </c>
      <c r="C698" s="22">
        <v>4</v>
      </c>
      <c r="D698" s="23"/>
      <c r="E698" s="36"/>
      <c r="F698" s="36"/>
      <c r="G698" s="3"/>
      <c r="H698" s="2"/>
      <c r="I698" s="4"/>
      <c r="J698" s="194"/>
    </row>
    <row r="699" spans="1:10" ht="27" customHeight="1">
      <c r="A699" s="265" t="s">
        <v>150</v>
      </c>
      <c r="B699" s="265"/>
      <c r="C699" s="265"/>
      <c r="D699" s="265"/>
      <c r="E699" s="265"/>
      <c r="F699" s="265"/>
      <c r="G699" s="265"/>
      <c r="H699" s="265"/>
      <c r="I699" s="265"/>
      <c r="J699" s="194"/>
    </row>
    <row r="700" spans="1:10" ht="27" customHeight="1">
      <c r="A700" s="267" t="s">
        <v>176</v>
      </c>
      <c r="B700" s="267"/>
      <c r="C700" s="267"/>
      <c r="D700" s="85">
        <v>100</v>
      </c>
      <c r="E700" s="3">
        <v>1</v>
      </c>
      <c r="F700" s="3">
        <v>5</v>
      </c>
      <c r="G700" s="3">
        <v>4.5</v>
      </c>
      <c r="H700" s="2">
        <f>E700*4+F700*9+G700*4</f>
        <v>67</v>
      </c>
      <c r="I700" s="4">
        <v>14.7</v>
      </c>
      <c r="J700" s="194"/>
    </row>
    <row r="701" spans="1:10" ht="27" customHeight="1">
      <c r="A701" s="35" t="s">
        <v>105</v>
      </c>
      <c r="B701" s="87">
        <f>C701*1.02</f>
        <v>35.7</v>
      </c>
      <c r="C701" s="84">
        <v>35</v>
      </c>
      <c r="D701" s="84"/>
      <c r="E701" s="87"/>
      <c r="F701" s="87"/>
      <c r="G701" s="87"/>
      <c r="H701" s="88"/>
      <c r="I701" s="87"/>
      <c r="J701" s="194"/>
    </row>
    <row r="702" spans="1:10" ht="27" customHeight="1">
      <c r="A702" s="5" t="s">
        <v>177</v>
      </c>
      <c r="B702" s="88">
        <f>C702*1.18</f>
        <v>41.3</v>
      </c>
      <c r="C702" s="84">
        <v>35</v>
      </c>
      <c r="D702" s="84"/>
      <c r="E702" s="87"/>
      <c r="F702" s="87"/>
      <c r="G702" s="87"/>
      <c r="H702" s="88"/>
      <c r="I702" s="89"/>
      <c r="J702" s="194"/>
    </row>
    <row r="703" spans="1:10" ht="27" customHeight="1">
      <c r="A703" s="5" t="s">
        <v>178</v>
      </c>
      <c r="B703" s="88">
        <f>C703*1.02</f>
        <v>56.1</v>
      </c>
      <c r="C703" s="84">
        <v>55</v>
      </c>
      <c r="D703" s="84"/>
      <c r="E703" s="87"/>
      <c r="F703" s="87"/>
      <c r="G703" s="87"/>
      <c r="H703" s="88"/>
      <c r="I703" s="89"/>
      <c r="J703" s="194"/>
    </row>
    <row r="704" spans="1:10" s="47" customFormat="1" ht="27" customHeight="1">
      <c r="A704" s="35" t="s">
        <v>108</v>
      </c>
      <c r="B704" s="88">
        <f>C704*1.05</f>
        <v>57.75</v>
      </c>
      <c r="C704" s="84">
        <v>55</v>
      </c>
      <c r="D704" s="84"/>
      <c r="E704" s="87"/>
      <c r="F704" s="87"/>
      <c r="G704" s="87"/>
      <c r="H704" s="88"/>
      <c r="I704" s="89"/>
      <c r="J704" s="195"/>
    </row>
    <row r="705" spans="1:10" ht="27" customHeight="1">
      <c r="A705" s="104" t="s">
        <v>39</v>
      </c>
      <c r="B705" s="81">
        <f>C705*1.19</f>
        <v>9.52</v>
      </c>
      <c r="C705" s="80">
        <v>8</v>
      </c>
      <c r="D705" s="84"/>
      <c r="E705" s="81"/>
      <c r="F705" s="81"/>
      <c r="G705" s="81"/>
      <c r="H705" s="80"/>
      <c r="I705" s="92"/>
      <c r="J705" s="194"/>
    </row>
    <row r="706" spans="1:10" ht="27" customHeight="1">
      <c r="A706" s="104" t="s">
        <v>59</v>
      </c>
      <c r="B706" s="80">
        <f>C706*1.25</f>
        <v>10</v>
      </c>
      <c r="C706" s="80">
        <v>8</v>
      </c>
      <c r="D706" s="84"/>
      <c r="E706" s="81"/>
      <c r="F706" s="81"/>
      <c r="G706" s="81"/>
      <c r="H706" s="80"/>
      <c r="I706" s="92"/>
      <c r="J706" s="194"/>
    </row>
    <row r="707" spans="1:10" ht="27" customHeight="1">
      <c r="A707" s="104" t="s">
        <v>109</v>
      </c>
      <c r="B707" s="80">
        <f>C707*1.35</f>
        <v>10.8</v>
      </c>
      <c r="C707" s="80">
        <v>8</v>
      </c>
      <c r="D707" s="84"/>
      <c r="E707" s="81"/>
      <c r="F707" s="81"/>
      <c r="G707" s="81"/>
      <c r="H707" s="80"/>
      <c r="I707" s="92"/>
      <c r="J707" s="194"/>
    </row>
    <row r="708" spans="1:10" ht="27" customHeight="1">
      <c r="A708" s="104" t="s">
        <v>31</v>
      </c>
      <c r="B708" s="79">
        <v>5</v>
      </c>
      <c r="C708" s="79">
        <v>5</v>
      </c>
      <c r="D708" s="84"/>
      <c r="E708" s="81"/>
      <c r="F708" s="81"/>
      <c r="G708" s="81"/>
      <c r="H708" s="80"/>
      <c r="I708" s="92"/>
      <c r="J708" s="194"/>
    </row>
    <row r="709" spans="1:10" ht="27" customHeight="1">
      <c r="A709" s="267" t="s">
        <v>167</v>
      </c>
      <c r="B709" s="267"/>
      <c r="C709" s="267"/>
      <c r="D709" s="214">
        <v>50</v>
      </c>
      <c r="E709" s="3">
        <v>7.2</v>
      </c>
      <c r="F709" s="3">
        <v>4</v>
      </c>
      <c r="G709" s="3">
        <v>6.4</v>
      </c>
      <c r="H709" s="2">
        <f>E709*4+F709*9+G709*4</f>
        <v>90.4</v>
      </c>
      <c r="I709" s="4">
        <v>0.01</v>
      </c>
      <c r="J709" s="1"/>
    </row>
    <row r="710" spans="1:10" ht="27" customHeight="1">
      <c r="A710" s="111" t="s">
        <v>195</v>
      </c>
      <c r="B710" s="91">
        <v>37</v>
      </c>
      <c r="C710" s="20">
        <v>37</v>
      </c>
      <c r="D710" s="214"/>
      <c r="E710" s="3"/>
      <c r="F710" s="3"/>
      <c r="G710" s="3"/>
      <c r="H710" s="2"/>
      <c r="I710" s="4"/>
      <c r="J710" s="162"/>
    </row>
    <row r="711" spans="1:10" ht="27" customHeight="1">
      <c r="A711" s="156" t="s">
        <v>33</v>
      </c>
      <c r="B711" s="105">
        <f>C711*1.18</f>
        <v>43.66</v>
      </c>
      <c r="C711" s="20">
        <v>37</v>
      </c>
      <c r="D711" s="22"/>
      <c r="E711" s="11"/>
      <c r="F711" s="11"/>
      <c r="G711" s="11"/>
      <c r="H711" s="20"/>
      <c r="I711" s="31"/>
      <c r="J711" s="208"/>
    </row>
    <row r="712" spans="1:10" ht="27" customHeight="1">
      <c r="A712" s="16" t="s">
        <v>40</v>
      </c>
      <c r="B712" s="105">
        <f>C712*1.36</f>
        <v>50.32</v>
      </c>
      <c r="C712" s="20">
        <v>37</v>
      </c>
      <c r="D712" s="22"/>
      <c r="E712" s="11"/>
      <c r="F712" s="11"/>
      <c r="G712" s="11"/>
      <c r="H712" s="20"/>
      <c r="I712" s="31"/>
      <c r="J712" s="1"/>
    </row>
    <row r="713" spans="1:10" ht="27" customHeight="1">
      <c r="A713" s="104" t="s">
        <v>29</v>
      </c>
      <c r="B713" s="22">
        <v>9</v>
      </c>
      <c r="C713" s="22">
        <v>9</v>
      </c>
      <c r="D713" s="214"/>
      <c r="E713" s="11"/>
      <c r="F713" s="11"/>
      <c r="G713" s="11"/>
      <c r="H713" s="20"/>
      <c r="I713" s="31"/>
      <c r="J713" s="1"/>
    </row>
    <row r="714" spans="1:10" ht="27" customHeight="1">
      <c r="A714" s="35" t="s">
        <v>87</v>
      </c>
      <c r="B714" s="22">
        <v>4</v>
      </c>
      <c r="C714" s="22">
        <v>4</v>
      </c>
      <c r="D714" s="214"/>
      <c r="E714" s="11"/>
      <c r="F714" s="11"/>
      <c r="G714" s="11"/>
      <c r="H714" s="20"/>
      <c r="I714" s="31"/>
      <c r="J714" s="1"/>
    </row>
    <row r="715" spans="1:10" ht="27" customHeight="1">
      <c r="A715" s="5" t="s">
        <v>162</v>
      </c>
      <c r="B715" s="22">
        <v>8</v>
      </c>
      <c r="C715" s="22">
        <v>8</v>
      </c>
      <c r="D715" s="214"/>
      <c r="E715" s="11"/>
      <c r="F715" s="11"/>
      <c r="G715" s="11"/>
      <c r="H715" s="20"/>
      <c r="I715" s="31"/>
      <c r="J715" s="1"/>
    </row>
    <row r="716" spans="1:10" ht="27" customHeight="1">
      <c r="A716" s="5" t="s">
        <v>31</v>
      </c>
      <c r="B716" s="62">
        <v>2</v>
      </c>
      <c r="C716" s="62">
        <v>2</v>
      </c>
      <c r="D716" s="214"/>
      <c r="E716" s="103"/>
      <c r="F716" s="103"/>
      <c r="G716" s="103"/>
      <c r="H716" s="61"/>
      <c r="I716" s="66"/>
      <c r="J716" s="1"/>
    </row>
    <row r="717" spans="1:10" ht="27" customHeight="1">
      <c r="A717" s="5" t="s">
        <v>43</v>
      </c>
      <c r="B717" s="62">
        <v>5</v>
      </c>
      <c r="C717" s="62">
        <v>5</v>
      </c>
      <c r="D717" s="214"/>
      <c r="E717" s="103"/>
      <c r="F717" s="103"/>
      <c r="G717" s="103"/>
      <c r="H717" s="61"/>
      <c r="I717" s="66"/>
      <c r="J717" s="1"/>
    </row>
    <row r="718" spans="1:10" ht="27" customHeight="1">
      <c r="A718" s="273" t="s">
        <v>406</v>
      </c>
      <c r="B718" s="273"/>
      <c r="C718" s="273"/>
      <c r="D718" s="214">
        <v>200</v>
      </c>
      <c r="E718" s="3">
        <v>0.5</v>
      </c>
      <c r="F718" s="3">
        <v>0.4</v>
      </c>
      <c r="G718" s="3">
        <v>18.7</v>
      </c>
      <c r="H718" s="2">
        <f>G718*4+F718*9+E718*4</f>
        <v>80.39999999999999</v>
      </c>
      <c r="I718" s="4">
        <v>0</v>
      </c>
      <c r="J718" s="1"/>
    </row>
    <row r="719" spans="1:10" s="47" customFormat="1" ht="27" customHeight="1">
      <c r="A719" s="58" t="s">
        <v>67</v>
      </c>
      <c r="B719" s="22">
        <v>2</v>
      </c>
      <c r="C719" s="22">
        <v>2</v>
      </c>
      <c r="D719" s="22"/>
      <c r="E719" s="11"/>
      <c r="F719" s="11"/>
      <c r="G719" s="11"/>
      <c r="H719" s="20"/>
      <c r="I719" s="27"/>
      <c r="J719" s="41"/>
    </row>
    <row r="720" spans="1:10" ht="27" customHeight="1">
      <c r="A720" s="58" t="s">
        <v>25</v>
      </c>
      <c r="B720" s="22">
        <v>18</v>
      </c>
      <c r="C720" s="22">
        <v>18</v>
      </c>
      <c r="D720" s="22"/>
      <c r="E720" s="11"/>
      <c r="F720" s="11"/>
      <c r="G720" s="11"/>
      <c r="H720" s="20"/>
      <c r="I720" s="11"/>
      <c r="J720" s="1"/>
    </row>
    <row r="721" spans="1:10" ht="27" customHeight="1">
      <c r="A721" s="261" t="s">
        <v>88</v>
      </c>
      <c r="B721" s="261"/>
      <c r="C721" s="261"/>
      <c r="D721" s="168">
        <v>110</v>
      </c>
      <c r="E721" s="25">
        <v>0.9</v>
      </c>
      <c r="F721" s="25">
        <v>0.3</v>
      </c>
      <c r="G721" s="25">
        <v>21</v>
      </c>
      <c r="H721" s="24">
        <f>E721*4+F721*9+G721*4</f>
        <v>90.3</v>
      </c>
      <c r="I721" s="4">
        <v>7.3</v>
      </c>
      <c r="J721" s="1"/>
    </row>
    <row r="722" spans="1:10" ht="27" customHeight="1">
      <c r="A722" s="257" t="s">
        <v>23</v>
      </c>
      <c r="B722" s="257"/>
      <c r="C722" s="257"/>
      <c r="D722" s="214">
        <v>15</v>
      </c>
      <c r="E722" s="3">
        <v>0.99</v>
      </c>
      <c r="F722" s="3">
        <v>0.18</v>
      </c>
      <c r="G722" s="3">
        <v>5.01</v>
      </c>
      <c r="H722" s="2">
        <v>25.619999999999997</v>
      </c>
      <c r="I722" s="4">
        <v>0</v>
      </c>
      <c r="J722" s="1"/>
    </row>
    <row r="723" spans="1:10" s="47" customFormat="1" ht="27" customHeight="1">
      <c r="A723" s="257" t="s">
        <v>91</v>
      </c>
      <c r="B723" s="257"/>
      <c r="C723" s="257"/>
      <c r="D723" s="214">
        <v>10</v>
      </c>
      <c r="E723" s="3">
        <v>0.8</v>
      </c>
      <c r="F723" s="3">
        <v>0.1</v>
      </c>
      <c r="G723" s="3">
        <v>3.8</v>
      </c>
      <c r="H723" s="2">
        <v>19.3</v>
      </c>
      <c r="I723" s="4">
        <v>0</v>
      </c>
      <c r="J723" s="41"/>
    </row>
    <row r="724" spans="1:10" ht="27" customHeight="1">
      <c r="A724" s="257" t="s">
        <v>83</v>
      </c>
      <c r="B724" s="257"/>
      <c r="C724" s="257"/>
      <c r="D724" s="214">
        <v>10</v>
      </c>
      <c r="E724" s="3"/>
      <c r="F724" s="3"/>
      <c r="G724" s="3"/>
      <c r="H724" s="2"/>
      <c r="I724" s="3"/>
      <c r="J724" s="1"/>
    </row>
    <row r="725" spans="1:10" ht="27" customHeight="1">
      <c r="A725" s="263" t="s">
        <v>22</v>
      </c>
      <c r="B725" s="264"/>
      <c r="C725" s="264"/>
      <c r="D725" s="264"/>
      <c r="E725" s="13">
        <f>E616+E634+E681+E632</f>
        <v>37.97</v>
      </c>
      <c r="F725" s="13">
        <f>F616+F634+F681+F632+F684</f>
        <v>45.42</v>
      </c>
      <c r="G725" s="13">
        <f>G616+G634+G681+G632+G684</f>
        <v>265.19</v>
      </c>
      <c r="H725" s="46">
        <f>H616+H634+H681+H632+H684</f>
        <v>1667.6866666666667</v>
      </c>
      <c r="I725" s="13">
        <f>I616+I634+I681+I632+I684</f>
        <v>36.32</v>
      </c>
      <c r="J725" s="1"/>
    </row>
    <row r="726" spans="1:10" ht="27" customHeight="1">
      <c r="A726" s="259" t="s">
        <v>19</v>
      </c>
      <c r="B726" s="259"/>
      <c r="C726" s="259"/>
      <c r="D726" s="259"/>
      <c r="E726" s="259"/>
      <c r="F726" s="259"/>
      <c r="G726" s="259"/>
      <c r="H726" s="259"/>
      <c r="I726" s="259"/>
      <c r="J726" s="1"/>
    </row>
    <row r="727" spans="1:10" ht="27" customHeight="1">
      <c r="A727" s="274" t="s">
        <v>1</v>
      </c>
      <c r="B727" s="262" t="s">
        <v>2</v>
      </c>
      <c r="C727" s="262" t="s">
        <v>3</v>
      </c>
      <c r="D727" s="262" t="s">
        <v>4</v>
      </c>
      <c r="E727" s="262"/>
      <c r="F727" s="262"/>
      <c r="G727" s="262"/>
      <c r="H727" s="262"/>
      <c r="I727" s="116" t="s">
        <v>155</v>
      </c>
      <c r="J727" s="1"/>
    </row>
    <row r="728" spans="1:10" ht="27" customHeight="1">
      <c r="A728" s="274"/>
      <c r="B728" s="262"/>
      <c r="C728" s="262"/>
      <c r="D728" s="220" t="s">
        <v>5</v>
      </c>
      <c r="E728" s="140" t="s">
        <v>6</v>
      </c>
      <c r="F728" s="140" t="s">
        <v>7</v>
      </c>
      <c r="G728" s="140" t="s">
        <v>8</v>
      </c>
      <c r="H728" s="19" t="s">
        <v>9</v>
      </c>
      <c r="I728" s="116" t="s">
        <v>137</v>
      </c>
      <c r="J728" s="1"/>
    </row>
    <row r="729" spans="1:10" ht="27" customHeight="1">
      <c r="A729" s="263" t="s">
        <v>10</v>
      </c>
      <c r="B729" s="263"/>
      <c r="C729" s="263"/>
      <c r="D729" s="45">
        <f>D730+40+D738+D744</f>
        <v>520</v>
      </c>
      <c r="E729" s="13">
        <f>E730+E736+E738+E741</f>
        <v>5.75</v>
      </c>
      <c r="F729" s="13">
        <f>F730+F736+F738+F741</f>
        <v>6.7</v>
      </c>
      <c r="G729" s="13">
        <f>G730+G736+G738+G741</f>
        <v>69.1</v>
      </c>
      <c r="H729" s="46">
        <f>H730+H736+H738+H741</f>
        <v>359.59999999999997</v>
      </c>
      <c r="I729" s="13">
        <f>I730+I736+I738+I741</f>
        <v>0</v>
      </c>
      <c r="J729" s="1"/>
    </row>
    <row r="730" spans="1:18" s="47" customFormat="1" ht="27" customHeight="1">
      <c r="A730" s="276" t="s">
        <v>331</v>
      </c>
      <c r="B730" s="286"/>
      <c r="C730" s="286"/>
      <c r="D730" s="168">
        <v>200</v>
      </c>
      <c r="E730" s="25">
        <v>2.9</v>
      </c>
      <c r="F730" s="25">
        <v>5.3</v>
      </c>
      <c r="G730" s="25">
        <v>19.9</v>
      </c>
      <c r="H730" s="2">
        <f>E730*4+F730*9+G730*4</f>
        <v>138.89999999999998</v>
      </c>
      <c r="I730" s="4">
        <v>0</v>
      </c>
      <c r="J730" s="41"/>
      <c r="K730" s="83"/>
      <c r="L730" s="83"/>
      <c r="M730" s="83"/>
      <c r="N730" s="83"/>
      <c r="O730" s="83"/>
      <c r="P730" s="83"/>
      <c r="Q730" s="83"/>
      <c r="R730" s="83"/>
    </row>
    <row r="731" spans="1:10" ht="27" customHeight="1">
      <c r="A731" s="58" t="s">
        <v>141</v>
      </c>
      <c r="B731" s="22">
        <v>25</v>
      </c>
      <c r="C731" s="22">
        <v>25</v>
      </c>
      <c r="D731" s="22"/>
      <c r="E731" s="145"/>
      <c r="F731" s="146"/>
      <c r="G731" s="146"/>
      <c r="H731" s="76"/>
      <c r="I731" s="75"/>
      <c r="J731" s="1"/>
    </row>
    <row r="732" spans="1:10" ht="27" customHeight="1">
      <c r="A732" s="58" t="s">
        <v>60</v>
      </c>
      <c r="B732" s="22">
        <v>190</v>
      </c>
      <c r="C732" s="22">
        <v>190</v>
      </c>
      <c r="D732" s="22"/>
      <c r="E732" s="145"/>
      <c r="F732" s="146"/>
      <c r="G732" s="146"/>
      <c r="H732" s="76"/>
      <c r="I732" s="75"/>
      <c r="J732" s="1"/>
    </row>
    <row r="733" spans="1:10" ht="27" customHeight="1">
      <c r="A733" s="104" t="s">
        <v>25</v>
      </c>
      <c r="B733" s="22">
        <v>3</v>
      </c>
      <c r="C733" s="22">
        <v>3</v>
      </c>
      <c r="D733" s="22"/>
      <c r="E733" s="11"/>
      <c r="F733" s="11"/>
      <c r="G733" s="11"/>
      <c r="H733" s="20"/>
      <c r="I733" s="4"/>
      <c r="J733" s="1"/>
    </row>
    <row r="734" spans="1:10" ht="27" customHeight="1">
      <c r="A734" s="104" t="s">
        <v>61</v>
      </c>
      <c r="B734" s="22">
        <v>1</v>
      </c>
      <c r="C734" s="22">
        <v>1</v>
      </c>
      <c r="D734" s="22"/>
      <c r="E734" s="11"/>
      <c r="F734" s="11"/>
      <c r="G734" s="11"/>
      <c r="H734" s="20"/>
      <c r="I734" s="4"/>
      <c r="J734" s="1"/>
    </row>
    <row r="735" spans="1:10" s="47" customFormat="1" ht="27" customHeight="1">
      <c r="A735" s="104" t="s">
        <v>31</v>
      </c>
      <c r="B735" s="22">
        <v>5</v>
      </c>
      <c r="C735" s="22">
        <v>5</v>
      </c>
      <c r="D735" s="22"/>
      <c r="E735" s="11"/>
      <c r="F735" s="11"/>
      <c r="G735" s="11"/>
      <c r="H735" s="20"/>
      <c r="I735" s="4"/>
      <c r="J735" s="41"/>
    </row>
    <row r="736" spans="1:10" s="47" customFormat="1" ht="41.25" customHeight="1">
      <c r="A736" s="261" t="s">
        <v>388</v>
      </c>
      <c r="B736" s="261"/>
      <c r="C736" s="261"/>
      <c r="D736" s="56" t="s">
        <v>217</v>
      </c>
      <c r="E736" s="3">
        <v>1.1</v>
      </c>
      <c r="F736" s="3">
        <v>1</v>
      </c>
      <c r="G736" s="3">
        <v>28</v>
      </c>
      <c r="H736" s="24">
        <f>E736*4+F736*9+G736*4</f>
        <v>125.4</v>
      </c>
      <c r="I736" s="4">
        <v>0</v>
      </c>
      <c r="J736" s="41"/>
    </row>
    <row r="737" spans="1:10" s="47" customFormat="1" ht="45.75" customHeight="1">
      <c r="A737" s="58" t="s">
        <v>323</v>
      </c>
      <c r="B737" s="22">
        <v>25</v>
      </c>
      <c r="C737" s="22">
        <v>25</v>
      </c>
      <c r="D737" s="22"/>
      <c r="E737" s="11"/>
      <c r="F737" s="11"/>
      <c r="G737" s="11"/>
      <c r="H737" s="11"/>
      <c r="I737" s="31"/>
      <c r="J737" s="41"/>
    </row>
    <row r="738" spans="1:10" s="47" customFormat="1" ht="27" customHeight="1">
      <c r="A738" s="273" t="s">
        <v>79</v>
      </c>
      <c r="B738" s="273"/>
      <c r="C738" s="273"/>
      <c r="D738" s="214">
        <v>180</v>
      </c>
      <c r="E738" s="3">
        <v>0.5</v>
      </c>
      <c r="F738" s="3">
        <v>0.2</v>
      </c>
      <c r="G738" s="3">
        <v>15.5</v>
      </c>
      <c r="H738" s="2">
        <f>G738*4+F738*9+E738*4</f>
        <v>65.8</v>
      </c>
      <c r="I738" s="4">
        <v>0</v>
      </c>
      <c r="J738" s="41"/>
    </row>
    <row r="739" spans="1:10" s="47" customFormat="1" ht="27" customHeight="1">
      <c r="A739" s="58" t="s">
        <v>62</v>
      </c>
      <c r="B739" s="22">
        <v>2</v>
      </c>
      <c r="C739" s="22">
        <v>2</v>
      </c>
      <c r="D739" s="22"/>
      <c r="E739" s="11"/>
      <c r="F739" s="11"/>
      <c r="G739" s="11"/>
      <c r="H739" s="20"/>
      <c r="I739" s="31"/>
      <c r="J739" s="41"/>
    </row>
    <row r="740" spans="1:10" s="47" customFormat="1" ht="27" customHeight="1">
      <c r="A740" s="58" t="s">
        <v>25</v>
      </c>
      <c r="B740" s="22">
        <v>15</v>
      </c>
      <c r="C740" s="22">
        <v>15</v>
      </c>
      <c r="D740" s="22"/>
      <c r="E740" s="11"/>
      <c r="F740" s="11"/>
      <c r="G740" s="11"/>
      <c r="H740" s="20"/>
      <c r="I740" s="31"/>
      <c r="J740" s="41"/>
    </row>
    <row r="741" spans="1:10" s="47" customFormat="1" ht="27" customHeight="1">
      <c r="A741" s="257" t="s">
        <v>91</v>
      </c>
      <c r="B741" s="271"/>
      <c r="C741" s="271"/>
      <c r="D741" s="214">
        <v>15</v>
      </c>
      <c r="E741" s="3">
        <v>1.25</v>
      </c>
      <c r="F741" s="3">
        <v>0.2</v>
      </c>
      <c r="G741" s="3">
        <v>5.7</v>
      </c>
      <c r="H741" s="2">
        <v>29.5</v>
      </c>
      <c r="I741" s="4">
        <v>0</v>
      </c>
      <c r="J741" s="41"/>
    </row>
    <row r="742" spans="1:10" s="47" customFormat="1" ht="27" customHeight="1">
      <c r="A742" s="12" t="s">
        <v>83</v>
      </c>
      <c r="B742" s="216"/>
      <c r="C742" s="216"/>
      <c r="D742" s="214">
        <v>15</v>
      </c>
      <c r="E742" s="3"/>
      <c r="F742" s="3"/>
      <c r="G742" s="3"/>
      <c r="H742" s="2"/>
      <c r="I742" s="3"/>
      <c r="J742" s="41"/>
    </row>
    <row r="743" spans="1:10" s="47" customFormat="1" ht="27" customHeight="1">
      <c r="A743" s="266" t="s">
        <v>68</v>
      </c>
      <c r="B743" s="266"/>
      <c r="C743" s="266"/>
      <c r="D743" s="65"/>
      <c r="E743" s="13">
        <f>E744</f>
        <v>1.2</v>
      </c>
      <c r="F743" s="13">
        <f>F744</f>
        <v>0.4</v>
      </c>
      <c r="G743" s="13">
        <f>G744</f>
        <v>21</v>
      </c>
      <c r="H743" s="13">
        <f>H744</f>
        <v>92.4</v>
      </c>
      <c r="I743" s="13">
        <f>I744</f>
        <v>6.4</v>
      </c>
      <c r="J743" s="41"/>
    </row>
    <row r="744" spans="1:10" ht="27" customHeight="1">
      <c r="A744" s="219" t="s">
        <v>125</v>
      </c>
      <c r="B744" s="214">
        <v>100</v>
      </c>
      <c r="C744" s="214">
        <v>100</v>
      </c>
      <c r="D744" s="214">
        <v>100</v>
      </c>
      <c r="E744" s="3">
        <v>1.2</v>
      </c>
      <c r="F744" s="3">
        <v>0.4</v>
      </c>
      <c r="G744" s="3">
        <v>21</v>
      </c>
      <c r="H744" s="2">
        <f>E744*4+F744*9+G744*4</f>
        <v>92.4</v>
      </c>
      <c r="I744" s="4">
        <v>6.4</v>
      </c>
      <c r="J744" s="1"/>
    </row>
    <row r="745" spans="1:10" ht="27" customHeight="1">
      <c r="A745" s="263" t="s">
        <v>11</v>
      </c>
      <c r="B745" s="263"/>
      <c r="C745" s="263"/>
      <c r="D745" s="64">
        <f>D746+D762+D773+D779+D796+D799</f>
        <v>690</v>
      </c>
      <c r="E745" s="13">
        <f>E746+E762+E773+E779+E796+E799+E802+E804</f>
        <v>23.39642857142857</v>
      </c>
      <c r="F745" s="13">
        <f>F746+F762+F773+F779+F796+F799+F802+F804</f>
        <v>23.20535714285714</v>
      </c>
      <c r="G745" s="13">
        <f>G746+G762+G773+G779+G796+G799+G802+G804</f>
        <v>66.09107142857142</v>
      </c>
      <c r="H745" s="46">
        <f>H746+H762+H773+H779+H796+H799+H802+H804</f>
        <v>568.7553571428571</v>
      </c>
      <c r="I745" s="13">
        <f>I746+I762+I773+I779+I796+I799+I802+I804</f>
        <v>24.872307692307693</v>
      </c>
      <c r="J745" s="1"/>
    </row>
    <row r="746" spans="1:10" ht="27" customHeight="1">
      <c r="A746" s="267" t="s">
        <v>118</v>
      </c>
      <c r="B746" s="267"/>
      <c r="C746" s="267"/>
      <c r="D746" s="214">
        <v>60</v>
      </c>
      <c r="E746" s="3">
        <v>0.6</v>
      </c>
      <c r="F746" s="3">
        <v>2.9</v>
      </c>
      <c r="G746" s="3">
        <v>3.2</v>
      </c>
      <c r="H746" s="24">
        <f>E746*4+F746*9+G746*4</f>
        <v>41.3</v>
      </c>
      <c r="I746" s="4">
        <v>0.14</v>
      </c>
      <c r="J746" s="1"/>
    </row>
    <row r="747" spans="1:18" s="47" customFormat="1" ht="27" customHeight="1">
      <c r="A747" s="104" t="s">
        <v>140</v>
      </c>
      <c r="B747" s="20">
        <f>C747*1.82</f>
        <v>98.28</v>
      </c>
      <c r="C747" s="171">
        <v>54</v>
      </c>
      <c r="D747" s="171"/>
      <c r="E747" s="6"/>
      <c r="F747" s="6"/>
      <c r="G747" s="6"/>
      <c r="H747" s="15"/>
      <c r="I747" s="14"/>
      <c r="J747" s="41"/>
      <c r="K747" s="83"/>
      <c r="L747" s="83"/>
      <c r="M747" s="83"/>
      <c r="N747" s="83"/>
      <c r="O747" s="83"/>
      <c r="P747" s="83"/>
      <c r="Q747" s="83"/>
      <c r="R747" s="83"/>
    </row>
    <row r="748" spans="1:10" ht="27" customHeight="1">
      <c r="A748" s="5" t="s">
        <v>119</v>
      </c>
      <c r="B748" s="15">
        <f>C748*1.19</f>
        <v>4.76</v>
      </c>
      <c r="C748" s="171">
        <v>4</v>
      </c>
      <c r="D748" s="171"/>
      <c r="E748" s="6"/>
      <c r="F748" s="6"/>
      <c r="G748" s="6"/>
      <c r="H748" s="15"/>
      <c r="I748" s="14"/>
      <c r="J748" s="1"/>
    </row>
    <row r="749" spans="1:10" ht="27" customHeight="1">
      <c r="A749" s="58" t="s">
        <v>31</v>
      </c>
      <c r="B749" s="22">
        <v>3</v>
      </c>
      <c r="C749" s="22">
        <v>3</v>
      </c>
      <c r="D749" s="222"/>
      <c r="E749" s="141"/>
      <c r="F749" s="11"/>
      <c r="G749" s="11"/>
      <c r="H749" s="20"/>
      <c r="I749" s="4"/>
      <c r="J749" s="1"/>
    </row>
    <row r="750" spans="1:10" ht="27" customHeight="1">
      <c r="A750" s="104" t="s">
        <v>92</v>
      </c>
      <c r="B750" s="22">
        <f>C750*1.35</f>
        <v>2.7</v>
      </c>
      <c r="C750" s="22">
        <v>2</v>
      </c>
      <c r="D750" s="22"/>
      <c r="E750" s="11"/>
      <c r="F750" s="11"/>
      <c r="G750" s="11"/>
      <c r="H750" s="20"/>
      <c r="I750" s="34"/>
      <c r="J750" s="1"/>
    </row>
    <row r="751" spans="1:10" ht="27" customHeight="1">
      <c r="A751" s="265" t="s">
        <v>150</v>
      </c>
      <c r="B751" s="265"/>
      <c r="C751" s="265"/>
      <c r="D751" s="265"/>
      <c r="E751" s="265"/>
      <c r="F751" s="265"/>
      <c r="G751" s="265"/>
      <c r="H751" s="265"/>
      <c r="I751" s="265"/>
      <c r="J751" s="1"/>
    </row>
    <row r="752" spans="1:10" s="47" customFormat="1" ht="34.5" customHeight="1">
      <c r="A752" s="12" t="s">
        <v>82</v>
      </c>
      <c r="B752" s="20">
        <f>C752*1.82</f>
        <v>109.2</v>
      </c>
      <c r="C752" s="22">
        <v>60</v>
      </c>
      <c r="D752" s="214">
        <v>60</v>
      </c>
      <c r="E752" s="3">
        <v>0.5</v>
      </c>
      <c r="F752" s="3">
        <v>0.1</v>
      </c>
      <c r="G752" s="3">
        <v>0.9</v>
      </c>
      <c r="H752" s="2">
        <f>E752*4+F752*9+G752*4</f>
        <v>6.5</v>
      </c>
      <c r="I752" s="4">
        <v>3</v>
      </c>
      <c r="J752" s="41"/>
    </row>
    <row r="753" spans="1:10" s="47" customFormat="1" ht="27" customHeight="1">
      <c r="A753" s="265" t="s">
        <v>150</v>
      </c>
      <c r="B753" s="265"/>
      <c r="C753" s="265"/>
      <c r="D753" s="265"/>
      <c r="E753" s="265"/>
      <c r="F753" s="265"/>
      <c r="G753" s="265"/>
      <c r="H753" s="265"/>
      <c r="I753" s="265"/>
      <c r="J753" s="41"/>
    </row>
    <row r="754" spans="1:10" s="47" customFormat="1" ht="27" customHeight="1">
      <c r="A754" s="261" t="s">
        <v>113</v>
      </c>
      <c r="B754" s="261"/>
      <c r="C754" s="261"/>
      <c r="D754" s="214">
        <v>60</v>
      </c>
      <c r="E754" s="3">
        <v>0.6</v>
      </c>
      <c r="F754" s="3">
        <v>3.1</v>
      </c>
      <c r="G754" s="3">
        <v>2.3</v>
      </c>
      <c r="H754" s="24">
        <f>E754*4+F754*9+G754*4</f>
        <v>39.5</v>
      </c>
      <c r="I754" s="4">
        <v>15</v>
      </c>
      <c r="J754" s="41"/>
    </row>
    <row r="755" spans="1:10" s="47" customFormat="1" ht="27" customHeight="1">
      <c r="A755" s="35" t="s">
        <v>105</v>
      </c>
      <c r="B755" s="15">
        <f>C755*1.02</f>
        <v>30.6</v>
      </c>
      <c r="C755" s="171">
        <v>30</v>
      </c>
      <c r="D755" s="171"/>
      <c r="E755" s="6"/>
      <c r="F755" s="6"/>
      <c r="G755" s="6"/>
      <c r="H755" s="15"/>
      <c r="I755" s="14"/>
      <c r="J755" s="41"/>
    </row>
    <row r="756" spans="1:10" s="47" customFormat="1" ht="27" customHeight="1">
      <c r="A756" s="5" t="s">
        <v>106</v>
      </c>
      <c r="B756" s="15">
        <f>C756*1.18</f>
        <v>35.4</v>
      </c>
      <c r="C756" s="171">
        <v>30</v>
      </c>
      <c r="D756" s="171"/>
      <c r="E756" s="6"/>
      <c r="F756" s="6"/>
      <c r="G756" s="6"/>
      <c r="H756" s="15"/>
      <c r="I756" s="14"/>
      <c r="J756" s="41"/>
    </row>
    <row r="757" spans="1:10" s="47" customFormat="1" ht="27" customHeight="1">
      <c r="A757" s="35" t="s">
        <v>117</v>
      </c>
      <c r="B757" s="15">
        <f>C757*1.33</f>
        <v>13.3</v>
      </c>
      <c r="C757" s="171">
        <v>10</v>
      </c>
      <c r="D757" s="171"/>
      <c r="E757" s="6"/>
      <c r="F757" s="6"/>
      <c r="G757" s="6"/>
      <c r="H757" s="15"/>
      <c r="I757" s="14"/>
      <c r="J757" s="41"/>
    </row>
    <row r="758" spans="1:10" s="47" customFormat="1" ht="27" customHeight="1">
      <c r="A758" s="5" t="s">
        <v>178</v>
      </c>
      <c r="B758" s="6">
        <f>C758*1.02</f>
        <v>20.4</v>
      </c>
      <c r="C758" s="171">
        <v>20</v>
      </c>
      <c r="D758" s="171"/>
      <c r="E758" s="6"/>
      <c r="F758" s="6"/>
      <c r="G758" s="6"/>
      <c r="H758" s="15"/>
      <c r="I758" s="14"/>
      <c r="J758" s="41"/>
    </row>
    <row r="759" spans="1:10" s="47" customFormat="1" ht="27" customHeight="1">
      <c r="A759" s="35" t="s">
        <v>108</v>
      </c>
      <c r="B759" s="15">
        <f>C759*1.05</f>
        <v>21</v>
      </c>
      <c r="C759" s="171">
        <v>20</v>
      </c>
      <c r="D759" s="171"/>
      <c r="E759" s="6"/>
      <c r="F759" s="6"/>
      <c r="G759" s="6"/>
      <c r="H759" s="15"/>
      <c r="I759" s="14"/>
      <c r="J759" s="41"/>
    </row>
    <row r="760" spans="1:10" s="47" customFormat="1" ht="27" customHeight="1">
      <c r="A760" s="5" t="s">
        <v>110</v>
      </c>
      <c r="B760" s="62">
        <v>3</v>
      </c>
      <c r="C760" s="62">
        <v>3</v>
      </c>
      <c r="D760" s="67"/>
      <c r="E760" s="206"/>
      <c r="F760" s="103"/>
      <c r="G760" s="103"/>
      <c r="H760" s="61"/>
      <c r="I760" s="69"/>
      <c r="J760" s="41"/>
    </row>
    <row r="761" spans="1:10" s="47" customFormat="1" ht="27" customHeight="1">
      <c r="A761" s="104" t="s">
        <v>92</v>
      </c>
      <c r="B761" s="22">
        <f>C761*1.35</f>
        <v>2.7</v>
      </c>
      <c r="C761" s="22">
        <v>2</v>
      </c>
      <c r="D761" s="171"/>
      <c r="E761" s="11"/>
      <c r="F761" s="11"/>
      <c r="G761" s="11"/>
      <c r="H761" s="20"/>
      <c r="I761" s="34"/>
      <c r="J761" s="41"/>
    </row>
    <row r="762" spans="1:10" ht="27" customHeight="1">
      <c r="A762" s="260" t="s">
        <v>313</v>
      </c>
      <c r="B762" s="271"/>
      <c r="C762" s="271"/>
      <c r="D762" s="168">
        <v>250</v>
      </c>
      <c r="E762" s="25">
        <v>4.9</v>
      </c>
      <c r="F762" s="25">
        <v>6.1</v>
      </c>
      <c r="G762" s="25">
        <v>10.3</v>
      </c>
      <c r="H762" s="2">
        <f>E762*4+F762*9+G762*4</f>
        <v>115.7</v>
      </c>
      <c r="I762" s="4">
        <v>2.04</v>
      </c>
      <c r="J762" s="1"/>
    </row>
    <row r="763" spans="1:10" ht="27" customHeight="1">
      <c r="A763" s="104" t="s">
        <v>34</v>
      </c>
      <c r="B763" s="20">
        <f>C763*1.33</f>
        <v>74.48</v>
      </c>
      <c r="C763" s="171">
        <v>56</v>
      </c>
      <c r="D763" s="22"/>
      <c r="E763" s="11"/>
      <c r="F763" s="11"/>
      <c r="G763" s="11"/>
      <c r="H763" s="20"/>
      <c r="I763" s="11"/>
      <c r="J763" s="1"/>
    </row>
    <row r="764" spans="1:10" ht="27" customHeight="1">
      <c r="A764" s="104" t="s">
        <v>35</v>
      </c>
      <c r="B764" s="20">
        <f>C764*1.43</f>
        <v>80.08</v>
      </c>
      <c r="C764" s="171">
        <v>56</v>
      </c>
      <c r="D764" s="22"/>
      <c r="E764" s="11"/>
      <c r="F764" s="11"/>
      <c r="G764" s="11"/>
      <c r="H764" s="20"/>
      <c r="I764" s="4"/>
      <c r="J764" s="1"/>
    </row>
    <row r="765" spans="1:10" ht="27" customHeight="1">
      <c r="A765" s="104" t="s">
        <v>36</v>
      </c>
      <c r="B765" s="20">
        <f>C765*1.54</f>
        <v>86.24000000000001</v>
      </c>
      <c r="C765" s="171">
        <v>56</v>
      </c>
      <c r="D765" s="22"/>
      <c r="E765" s="11"/>
      <c r="F765" s="11"/>
      <c r="G765" s="11"/>
      <c r="H765" s="20"/>
      <c r="I765" s="4"/>
      <c r="J765" s="1"/>
    </row>
    <row r="766" spans="1:10" ht="27" customHeight="1">
      <c r="A766" s="104" t="s">
        <v>37</v>
      </c>
      <c r="B766" s="20">
        <f>C766*1.67</f>
        <v>93.52</v>
      </c>
      <c r="C766" s="171">
        <v>56</v>
      </c>
      <c r="D766" s="22"/>
      <c r="E766" s="11"/>
      <c r="F766" s="11"/>
      <c r="G766" s="11"/>
      <c r="H766" s="20"/>
      <c r="I766" s="4"/>
      <c r="J766" s="1"/>
    </row>
    <row r="767" spans="1:10" ht="27" customHeight="1">
      <c r="A767" s="104" t="s">
        <v>31</v>
      </c>
      <c r="B767" s="20">
        <v>4</v>
      </c>
      <c r="C767" s="171">
        <v>4</v>
      </c>
      <c r="D767" s="22"/>
      <c r="E767" s="11"/>
      <c r="F767" s="11"/>
      <c r="G767" s="11"/>
      <c r="H767" s="20"/>
      <c r="I767" s="4"/>
      <c r="J767" s="1"/>
    </row>
    <row r="768" spans="1:10" ht="27" customHeight="1">
      <c r="A768" s="104" t="s">
        <v>38</v>
      </c>
      <c r="B768" s="20">
        <f>C768*1.25</f>
        <v>18.75</v>
      </c>
      <c r="C768" s="22">
        <v>15</v>
      </c>
      <c r="D768" s="22"/>
      <c r="E768" s="11"/>
      <c r="F768" s="11"/>
      <c r="G768" s="11"/>
      <c r="H768" s="20"/>
      <c r="I768" s="4"/>
      <c r="J768" s="194"/>
    </row>
    <row r="769" spans="1:10" ht="27" customHeight="1">
      <c r="A769" s="104" t="s">
        <v>30</v>
      </c>
      <c r="B769" s="20">
        <f>C769*1.33</f>
        <v>19.950000000000003</v>
      </c>
      <c r="C769" s="22">
        <v>15</v>
      </c>
      <c r="D769" s="22"/>
      <c r="E769" s="11"/>
      <c r="F769" s="11"/>
      <c r="G769" s="11"/>
      <c r="H769" s="20"/>
      <c r="I769" s="4"/>
      <c r="J769" s="194"/>
    </row>
    <row r="770" spans="1:10" ht="27" customHeight="1">
      <c r="A770" s="104" t="s">
        <v>39</v>
      </c>
      <c r="B770" s="15">
        <f>C770*1.19</f>
        <v>22.61</v>
      </c>
      <c r="C770" s="22">
        <v>19</v>
      </c>
      <c r="D770" s="22"/>
      <c r="E770" s="11"/>
      <c r="F770" s="11"/>
      <c r="G770" s="11"/>
      <c r="H770" s="20"/>
      <c r="I770" s="4"/>
      <c r="J770" s="197"/>
    </row>
    <row r="771" spans="1:10" ht="27" customHeight="1">
      <c r="A771" s="35" t="s">
        <v>87</v>
      </c>
      <c r="B771" s="171">
        <v>20</v>
      </c>
      <c r="C771" s="171">
        <v>20</v>
      </c>
      <c r="D771" s="22"/>
      <c r="E771" s="6"/>
      <c r="F771" s="6"/>
      <c r="G771" s="6"/>
      <c r="H771" s="15"/>
      <c r="I771" s="30"/>
      <c r="J771" s="202"/>
    </row>
    <row r="772" spans="1:10" ht="27" customHeight="1">
      <c r="A772" s="104" t="s">
        <v>56</v>
      </c>
      <c r="B772" s="11">
        <v>0.1</v>
      </c>
      <c r="C772" s="11">
        <v>0.1</v>
      </c>
      <c r="D772" s="22"/>
      <c r="E772" s="11"/>
      <c r="F772" s="11"/>
      <c r="G772" s="11"/>
      <c r="H772" s="2"/>
      <c r="I772" s="34"/>
      <c r="J772" s="193"/>
    </row>
    <row r="773" spans="1:10" ht="27" customHeight="1">
      <c r="A773" s="261" t="s">
        <v>407</v>
      </c>
      <c r="B773" s="286"/>
      <c r="C773" s="286"/>
      <c r="D773" s="214">
        <v>50</v>
      </c>
      <c r="E773" s="3">
        <v>12.2</v>
      </c>
      <c r="F773" s="3">
        <v>7.2</v>
      </c>
      <c r="G773" s="3">
        <v>0.2</v>
      </c>
      <c r="H773" s="2">
        <f>E773*4+F773*9+G773*4</f>
        <v>114.39999999999999</v>
      </c>
      <c r="I773" s="52">
        <v>0.35</v>
      </c>
      <c r="J773" s="197"/>
    </row>
    <row r="774" spans="1:10" ht="27" customHeight="1">
      <c r="A774" s="16" t="s">
        <v>64</v>
      </c>
      <c r="B774" s="78">
        <v>80</v>
      </c>
      <c r="C774" s="80">
        <v>72</v>
      </c>
      <c r="D774" s="171"/>
      <c r="E774" s="81"/>
      <c r="F774" s="11"/>
      <c r="G774" s="11"/>
      <c r="H774" s="80"/>
      <c r="I774" s="34"/>
      <c r="J774" s="1"/>
    </row>
    <row r="775" spans="1:10" ht="27" customHeight="1">
      <c r="A775" s="131" t="s">
        <v>238</v>
      </c>
      <c r="B775" s="115">
        <f>C775*1.054</f>
        <v>75.888</v>
      </c>
      <c r="C775" s="63">
        <v>72</v>
      </c>
      <c r="D775" s="171"/>
      <c r="E775" s="6"/>
      <c r="F775" s="6"/>
      <c r="G775" s="6"/>
      <c r="H775" s="15"/>
      <c r="I775" s="14"/>
      <c r="J775" s="1"/>
    </row>
    <row r="776" spans="1:10" ht="27" customHeight="1">
      <c r="A776" s="131" t="s">
        <v>239</v>
      </c>
      <c r="B776" s="115">
        <f>C776*1.054</f>
        <v>73.78</v>
      </c>
      <c r="C776" s="63">
        <v>70</v>
      </c>
      <c r="D776" s="171"/>
      <c r="E776" s="6"/>
      <c r="F776" s="6"/>
      <c r="G776" s="6"/>
      <c r="H776" s="15"/>
      <c r="I776" s="14"/>
      <c r="J776" s="1"/>
    </row>
    <row r="777" spans="1:10" ht="27" customHeight="1">
      <c r="A777" s="5" t="s">
        <v>39</v>
      </c>
      <c r="B777" s="80">
        <f>C777*1.19</f>
        <v>5.949999999999999</v>
      </c>
      <c r="C777" s="63">
        <v>5</v>
      </c>
      <c r="D777" s="171"/>
      <c r="E777" s="6"/>
      <c r="F777" s="6"/>
      <c r="G777" s="6"/>
      <c r="H777" s="15"/>
      <c r="I777" s="14"/>
      <c r="J777" s="1"/>
    </row>
    <row r="778" spans="1:10" ht="27" customHeight="1">
      <c r="A778" s="261" t="s">
        <v>395</v>
      </c>
      <c r="B778" s="261"/>
      <c r="C778" s="261"/>
      <c r="D778" s="214" t="s">
        <v>151</v>
      </c>
      <c r="E778" s="6"/>
      <c r="F778" s="6"/>
      <c r="G778" s="6"/>
      <c r="H778" s="15"/>
      <c r="I778" s="33"/>
      <c r="J778" s="1"/>
    </row>
    <row r="779" spans="1:10" s="47" customFormat="1" ht="27" customHeight="1">
      <c r="A779" s="300" t="s">
        <v>325</v>
      </c>
      <c r="B779" s="301"/>
      <c r="C779" s="302"/>
      <c r="D779" s="214">
        <v>75</v>
      </c>
      <c r="E779" s="36">
        <v>1.375</v>
      </c>
      <c r="F779" s="36">
        <v>3.0625</v>
      </c>
      <c r="G779" s="36">
        <v>9.0625</v>
      </c>
      <c r="H779" s="37">
        <f>E779*4+F779*9+G779*4</f>
        <v>69.3125</v>
      </c>
      <c r="I779" s="4">
        <v>5.1923076923076925</v>
      </c>
      <c r="J779" s="41"/>
    </row>
    <row r="780" spans="1:10" s="47" customFormat="1" ht="27" customHeight="1">
      <c r="A780" s="35" t="s">
        <v>34</v>
      </c>
      <c r="B780" s="15">
        <f>C780*1.33</f>
        <v>85.12</v>
      </c>
      <c r="C780" s="171">
        <v>64</v>
      </c>
      <c r="D780" s="171"/>
      <c r="E780" s="6"/>
      <c r="F780" s="6"/>
      <c r="G780" s="6"/>
      <c r="H780" s="15"/>
      <c r="I780" s="171"/>
      <c r="J780" s="41"/>
    </row>
    <row r="781" spans="1:10" s="47" customFormat="1" ht="27" customHeight="1">
      <c r="A781" s="35" t="s">
        <v>35</v>
      </c>
      <c r="B781" s="15">
        <f>C781*1.43</f>
        <v>91.52</v>
      </c>
      <c r="C781" s="171">
        <v>64</v>
      </c>
      <c r="D781" s="171"/>
      <c r="E781" s="36"/>
      <c r="F781" s="36"/>
      <c r="G781" s="36"/>
      <c r="H781" s="2"/>
      <c r="I781" s="4"/>
      <c r="J781" s="41"/>
    </row>
    <row r="782" spans="1:10" s="47" customFormat="1" ht="27" customHeight="1">
      <c r="A782" s="35" t="s">
        <v>36</v>
      </c>
      <c r="B782" s="15">
        <f>C782*1.54</f>
        <v>98.56</v>
      </c>
      <c r="C782" s="171">
        <v>64</v>
      </c>
      <c r="D782" s="171"/>
      <c r="E782" s="6"/>
      <c r="F782" s="6"/>
      <c r="G782" s="6"/>
      <c r="H782" s="15"/>
      <c r="I782" s="33"/>
      <c r="J782" s="41"/>
    </row>
    <row r="783" spans="1:10" ht="27" customHeight="1">
      <c r="A783" s="35" t="s">
        <v>37</v>
      </c>
      <c r="B783" s="15">
        <f>C783*1.67</f>
        <v>106.88</v>
      </c>
      <c r="C783" s="171">
        <v>64</v>
      </c>
      <c r="D783" s="171"/>
      <c r="E783" s="6"/>
      <c r="F783" s="6"/>
      <c r="G783" s="6"/>
      <c r="H783" s="15"/>
      <c r="I783" s="33"/>
      <c r="J783" s="1"/>
    </row>
    <row r="784" spans="1:10" ht="27" customHeight="1">
      <c r="A784" s="58" t="s">
        <v>349</v>
      </c>
      <c r="B784" s="20">
        <v>14</v>
      </c>
      <c r="C784" s="171">
        <v>14</v>
      </c>
      <c r="D784" s="171"/>
      <c r="E784" s="6"/>
      <c r="F784" s="6"/>
      <c r="G784" s="6"/>
      <c r="H784" s="15"/>
      <c r="I784" s="33"/>
      <c r="J784" s="1"/>
    </row>
    <row r="785" spans="1:10" ht="27" customHeight="1">
      <c r="A785" s="58" t="s">
        <v>31</v>
      </c>
      <c r="B785" s="20">
        <v>3</v>
      </c>
      <c r="C785" s="171">
        <v>3</v>
      </c>
      <c r="D785" s="171"/>
      <c r="E785" s="6"/>
      <c r="F785" s="6"/>
      <c r="G785" s="6"/>
      <c r="H785" s="15"/>
      <c r="I785" s="33"/>
      <c r="J785" s="1"/>
    </row>
    <row r="786" spans="1:10" ht="27" customHeight="1">
      <c r="A786" s="273" t="s">
        <v>124</v>
      </c>
      <c r="B786" s="273"/>
      <c r="C786" s="273"/>
      <c r="D786" s="214">
        <v>75</v>
      </c>
      <c r="E786" s="3">
        <v>2.8</v>
      </c>
      <c r="F786" s="3">
        <v>2.8</v>
      </c>
      <c r="G786" s="3">
        <v>11.7</v>
      </c>
      <c r="H786" s="24">
        <f>E786*4+F786*9+G786*4</f>
        <v>83.19999999999999</v>
      </c>
      <c r="I786" s="4">
        <v>20.65</v>
      </c>
      <c r="J786" s="1"/>
    </row>
    <row r="787" spans="1:10" ht="27" customHeight="1">
      <c r="A787" s="58" t="s">
        <v>44</v>
      </c>
      <c r="B787" s="20">
        <f>C787*1.25</f>
        <v>108.75</v>
      </c>
      <c r="C787" s="61">
        <v>87</v>
      </c>
      <c r="D787" s="22"/>
      <c r="E787" s="11"/>
      <c r="F787" s="11"/>
      <c r="G787" s="11"/>
      <c r="H787" s="20"/>
      <c r="I787" s="22"/>
      <c r="J787" s="1"/>
    </row>
    <row r="788" spans="1:10" ht="27" customHeight="1">
      <c r="A788" s="58" t="s">
        <v>38</v>
      </c>
      <c r="B788" s="11">
        <f>C788*1.25</f>
        <v>6.25</v>
      </c>
      <c r="C788" s="61">
        <v>5</v>
      </c>
      <c r="D788" s="22"/>
      <c r="E788" s="11"/>
      <c r="F788" s="11"/>
      <c r="G788" s="11"/>
      <c r="H788" s="20"/>
      <c r="I788" s="34"/>
      <c r="J788" s="1"/>
    </row>
    <row r="789" spans="1:10" ht="27" customHeight="1">
      <c r="A789" s="58" t="s">
        <v>30</v>
      </c>
      <c r="B789" s="20">
        <f>C789*1.33</f>
        <v>6.65</v>
      </c>
      <c r="C789" s="61">
        <v>5</v>
      </c>
      <c r="D789" s="22"/>
      <c r="E789" s="3"/>
      <c r="F789" s="3"/>
      <c r="G789" s="3"/>
      <c r="H789" s="24"/>
      <c r="I789" s="4"/>
      <c r="J789" s="1"/>
    </row>
    <row r="790" spans="1:10" ht="63" customHeight="1">
      <c r="A790" s="58" t="s">
        <v>126</v>
      </c>
      <c r="B790" s="11">
        <v>1.5</v>
      </c>
      <c r="C790" s="11">
        <v>1.5</v>
      </c>
      <c r="D790" s="22"/>
      <c r="E790" s="11"/>
      <c r="F790" s="11"/>
      <c r="G790" s="11"/>
      <c r="H790" s="20"/>
      <c r="I790" s="22"/>
      <c r="J790" s="1"/>
    </row>
    <row r="791" spans="1:10" ht="27" customHeight="1">
      <c r="A791" s="58" t="s">
        <v>39</v>
      </c>
      <c r="B791" s="11">
        <f>C791*1.19</f>
        <v>3.57</v>
      </c>
      <c r="C791" s="20">
        <v>3</v>
      </c>
      <c r="D791" s="22"/>
      <c r="E791" s="11"/>
      <c r="F791" s="11"/>
      <c r="G791" s="11"/>
      <c r="H791" s="20"/>
      <c r="I791" s="34"/>
      <c r="J791" s="1"/>
    </row>
    <row r="792" spans="1:10" ht="27" customHeight="1">
      <c r="A792" s="40" t="s">
        <v>31</v>
      </c>
      <c r="B792" s="38">
        <v>2</v>
      </c>
      <c r="C792" s="63">
        <v>2</v>
      </c>
      <c r="D792" s="22"/>
      <c r="E792" s="6"/>
      <c r="F792" s="6"/>
      <c r="G792" s="6"/>
      <c r="H792" s="15"/>
      <c r="I792" s="223"/>
      <c r="J792" s="1"/>
    </row>
    <row r="793" spans="1:10" ht="27" customHeight="1">
      <c r="A793" s="58" t="s">
        <v>43</v>
      </c>
      <c r="B793" s="20">
        <v>2</v>
      </c>
      <c r="C793" s="20">
        <v>2</v>
      </c>
      <c r="D793" s="22"/>
      <c r="E793" s="11"/>
      <c r="F793" s="11"/>
      <c r="G793" s="11"/>
      <c r="H793" s="20"/>
      <c r="I793" s="119"/>
      <c r="J793" s="1"/>
    </row>
    <row r="794" spans="1:10" ht="27" customHeight="1">
      <c r="A794" s="58" t="s">
        <v>25</v>
      </c>
      <c r="B794" s="11">
        <v>0.5</v>
      </c>
      <c r="C794" s="11">
        <v>0.5</v>
      </c>
      <c r="D794" s="22"/>
      <c r="E794" s="11"/>
      <c r="F794" s="11"/>
      <c r="G794" s="11"/>
      <c r="H794" s="20"/>
      <c r="I794" s="34"/>
      <c r="J794" s="1"/>
    </row>
    <row r="795" spans="1:10" ht="27" customHeight="1">
      <c r="A795" s="265" t="s">
        <v>150</v>
      </c>
      <c r="B795" s="265"/>
      <c r="C795" s="265"/>
      <c r="D795" s="265"/>
      <c r="E795" s="265"/>
      <c r="F795" s="265"/>
      <c r="G795" s="265"/>
      <c r="H795" s="265"/>
      <c r="I795" s="265"/>
      <c r="J795" s="1"/>
    </row>
    <row r="796" spans="1:10" ht="27" customHeight="1">
      <c r="A796" s="273" t="s">
        <v>163</v>
      </c>
      <c r="B796" s="273"/>
      <c r="C796" s="273"/>
      <c r="D796" s="214">
        <v>75</v>
      </c>
      <c r="E796" s="3">
        <v>0.9</v>
      </c>
      <c r="F796" s="3">
        <v>3.2</v>
      </c>
      <c r="G796" s="3">
        <v>7</v>
      </c>
      <c r="H796" s="2">
        <f>G796*4+F796*9+E796*4</f>
        <v>60.4</v>
      </c>
      <c r="I796" s="4">
        <v>4.75</v>
      </c>
      <c r="J796" s="1"/>
    </row>
    <row r="797" spans="1:10" ht="27" customHeight="1">
      <c r="A797" s="35" t="s">
        <v>164</v>
      </c>
      <c r="B797" s="15">
        <f>C797*1.49</f>
        <v>137.08</v>
      </c>
      <c r="C797" s="15">
        <v>92</v>
      </c>
      <c r="D797" s="171"/>
      <c r="E797" s="6"/>
      <c r="F797" s="6"/>
      <c r="G797" s="6"/>
      <c r="H797" s="6"/>
      <c r="I797" s="6"/>
      <c r="J797" s="1"/>
    </row>
    <row r="798" spans="1:10" ht="27" customHeight="1">
      <c r="A798" s="58" t="s">
        <v>31</v>
      </c>
      <c r="B798" s="20">
        <v>3</v>
      </c>
      <c r="C798" s="20">
        <v>3</v>
      </c>
      <c r="D798" s="171"/>
      <c r="E798" s="11"/>
      <c r="F798" s="11"/>
      <c r="G798" s="11"/>
      <c r="H798" s="20"/>
      <c r="I798" s="119"/>
      <c r="J798" s="1"/>
    </row>
    <row r="799" spans="1:10" ht="27" customHeight="1">
      <c r="A799" s="267" t="s">
        <v>96</v>
      </c>
      <c r="B799" s="267"/>
      <c r="C799" s="267"/>
      <c r="D799" s="214">
        <v>180</v>
      </c>
      <c r="E799" s="3">
        <v>0.2</v>
      </c>
      <c r="F799" s="3">
        <v>0.2</v>
      </c>
      <c r="G799" s="3">
        <v>20.6</v>
      </c>
      <c r="H799" s="2">
        <f>E799*4+F799*9+G799*4</f>
        <v>85</v>
      </c>
      <c r="I799" s="4">
        <v>12.4</v>
      </c>
      <c r="J799" s="1"/>
    </row>
    <row r="800" spans="1:10" ht="27" customHeight="1">
      <c r="A800" s="35" t="s">
        <v>86</v>
      </c>
      <c r="B800" s="26">
        <f>C800*1.14</f>
        <v>45.599999999999994</v>
      </c>
      <c r="C800" s="26">
        <v>40</v>
      </c>
      <c r="D800" s="214"/>
      <c r="E800" s="3"/>
      <c r="F800" s="3"/>
      <c r="G800" s="3"/>
      <c r="H800" s="2"/>
      <c r="I800" s="31"/>
      <c r="J800" s="1"/>
    </row>
    <row r="801" spans="1:10" ht="27" customHeight="1">
      <c r="A801" s="40" t="s">
        <v>25</v>
      </c>
      <c r="B801" s="26">
        <v>12</v>
      </c>
      <c r="C801" s="26">
        <v>12</v>
      </c>
      <c r="D801" s="214"/>
      <c r="E801" s="3"/>
      <c r="F801" s="3"/>
      <c r="G801" s="3"/>
      <c r="H801" s="2"/>
      <c r="I801" s="4"/>
      <c r="J801" s="1"/>
    </row>
    <row r="802" spans="1:10" ht="27" customHeight="1">
      <c r="A802" s="257" t="s">
        <v>91</v>
      </c>
      <c r="B802" s="271"/>
      <c r="C802" s="271"/>
      <c r="D802" s="214">
        <v>15</v>
      </c>
      <c r="E802" s="3">
        <v>1.25</v>
      </c>
      <c r="F802" s="3">
        <v>0.2</v>
      </c>
      <c r="G802" s="3">
        <v>5.7</v>
      </c>
      <c r="H802" s="2">
        <v>29.5</v>
      </c>
      <c r="I802" s="4">
        <v>0</v>
      </c>
      <c r="J802" s="1"/>
    </row>
    <row r="803" spans="1:10" ht="27" customHeight="1">
      <c r="A803" s="12" t="s">
        <v>83</v>
      </c>
      <c r="B803" s="216"/>
      <c r="C803" s="216"/>
      <c r="D803" s="214">
        <v>15</v>
      </c>
      <c r="E803" s="3"/>
      <c r="F803" s="3"/>
      <c r="G803" s="3"/>
      <c r="H803" s="2"/>
      <c r="I803" s="3"/>
      <c r="J803" s="1"/>
    </row>
    <row r="804" spans="1:10" ht="27" customHeight="1">
      <c r="A804" s="269" t="s">
        <v>23</v>
      </c>
      <c r="B804" s="270"/>
      <c r="C804" s="270"/>
      <c r="D804" s="214">
        <v>30</v>
      </c>
      <c r="E804" s="3">
        <v>1.9714285714285715</v>
      </c>
      <c r="F804" s="3">
        <v>0.34285714285714286</v>
      </c>
      <c r="G804" s="3">
        <v>10.028571428571428</v>
      </c>
      <c r="H804" s="2">
        <v>53.142857142857146</v>
      </c>
      <c r="I804" s="4">
        <v>0</v>
      </c>
      <c r="J804" s="1"/>
    </row>
    <row r="805" spans="1:10" ht="27" customHeight="1">
      <c r="A805" s="263" t="s">
        <v>12</v>
      </c>
      <c r="B805" s="263"/>
      <c r="C805" s="263"/>
      <c r="D805" s="64">
        <f aca="true" t="shared" si="7" ref="D805:I805">D806+D807</f>
        <v>250</v>
      </c>
      <c r="E805" s="13">
        <f t="shared" si="7"/>
        <v>2</v>
      </c>
      <c r="F805" s="13">
        <f t="shared" si="7"/>
        <v>5.1</v>
      </c>
      <c r="G805" s="13">
        <f t="shared" si="7"/>
        <v>42.7</v>
      </c>
      <c r="H805" s="46">
        <f t="shared" si="7"/>
        <v>224.7</v>
      </c>
      <c r="I805" s="13">
        <f t="shared" si="7"/>
        <v>3.3</v>
      </c>
      <c r="J805" s="1"/>
    </row>
    <row r="806" spans="1:10" ht="76.5" customHeight="1">
      <c r="A806" s="246" t="s">
        <v>321</v>
      </c>
      <c r="B806" s="22">
        <v>50</v>
      </c>
      <c r="C806" s="22">
        <v>50</v>
      </c>
      <c r="D806" s="247">
        <v>50</v>
      </c>
      <c r="E806" s="3">
        <v>1.8</v>
      </c>
      <c r="F806" s="3">
        <v>5</v>
      </c>
      <c r="G806" s="3">
        <v>22</v>
      </c>
      <c r="H806" s="24">
        <f>E806*4+F806*9+G806*4</f>
        <v>140.2</v>
      </c>
      <c r="I806" s="4">
        <v>0</v>
      </c>
      <c r="J806" s="1"/>
    </row>
    <row r="807" spans="1:10" ht="27" customHeight="1">
      <c r="A807" s="261" t="s">
        <v>320</v>
      </c>
      <c r="B807" s="261"/>
      <c r="C807" s="261"/>
      <c r="D807" s="214">
        <v>200</v>
      </c>
      <c r="E807" s="3">
        <v>0.2</v>
      </c>
      <c r="F807" s="3">
        <v>0.1</v>
      </c>
      <c r="G807" s="3">
        <v>20.7</v>
      </c>
      <c r="H807" s="2">
        <f>E807*4+F807*9+G807*4</f>
        <v>84.5</v>
      </c>
      <c r="I807" s="4">
        <v>3.3</v>
      </c>
      <c r="J807" s="1"/>
    </row>
    <row r="808" spans="1:10" ht="27" customHeight="1">
      <c r="A808" s="58" t="s">
        <v>317</v>
      </c>
      <c r="B808" s="22">
        <v>34</v>
      </c>
      <c r="C808" s="22">
        <v>30</v>
      </c>
      <c r="D808" s="22"/>
      <c r="E808" s="11"/>
      <c r="F808" s="11"/>
      <c r="G808" s="11"/>
      <c r="H808" s="20"/>
      <c r="I808" s="4"/>
      <c r="J808" s="1"/>
    </row>
    <row r="809" spans="1:10" ht="27" customHeight="1">
      <c r="A809" s="58" t="s">
        <v>318</v>
      </c>
      <c r="B809" s="22">
        <f>C809*1.11</f>
        <v>33.300000000000004</v>
      </c>
      <c r="C809" s="22">
        <v>30</v>
      </c>
      <c r="D809" s="22"/>
      <c r="E809" s="11"/>
      <c r="F809" s="11"/>
      <c r="G809" s="11"/>
      <c r="H809" s="20"/>
      <c r="I809" s="4"/>
      <c r="J809" s="1"/>
    </row>
    <row r="810" spans="1:10" ht="27" customHeight="1">
      <c r="A810" s="58" t="s">
        <v>319</v>
      </c>
      <c r="B810" s="22">
        <f>C810*1.02</f>
        <v>30.6</v>
      </c>
      <c r="C810" s="22">
        <v>30</v>
      </c>
      <c r="D810" s="22"/>
      <c r="E810" s="11"/>
      <c r="F810" s="11"/>
      <c r="G810" s="11"/>
      <c r="H810" s="20"/>
      <c r="I810" s="4"/>
      <c r="J810" s="1"/>
    </row>
    <row r="811" spans="1:10" ht="27" customHeight="1">
      <c r="A811" s="58" t="s">
        <v>101</v>
      </c>
      <c r="B811" s="22">
        <f>C811*1.02</f>
        <v>30.6</v>
      </c>
      <c r="C811" s="22">
        <v>30</v>
      </c>
      <c r="D811" s="22"/>
      <c r="E811" s="11"/>
      <c r="F811" s="11"/>
      <c r="G811" s="11"/>
      <c r="H811" s="20"/>
      <c r="I811" s="4"/>
      <c r="J811" s="1"/>
    </row>
    <row r="812" spans="1:10" ht="16.5" customHeight="1">
      <c r="A812" s="58" t="s">
        <v>25</v>
      </c>
      <c r="B812" s="22">
        <v>15</v>
      </c>
      <c r="C812" s="22">
        <v>15</v>
      </c>
      <c r="D812" s="22"/>
      <c r="E812" s="11"/>
      <c r="F812" s="11"/>
      <c r="G812" s="11"/>
      <c r="H812" s="20"/>
      <c r="I812" s="4"/>
      <c r="J812" s="1"/>
    </row>
    <row r="813" spans="1:10" ht="18" customHeight="1">
      <c r="A813" s="275" t="s">
        <v>158</v>
      </c>
      <c r="B813" s="275"/>
      <c r="C813" s="275"/>
      <c r="D813" s="167">
        <f>D814+D820+D828</f>
        <v>560</v>
      </c>
      <c r="E813" s="28">
        <f>E814+E820+E828+E827</f>
        <v>4.571428571428571</v>
      </c>
      <c r="F813" s="28">
        <f>F814+F820+F828+F827</f>
        <v>11.442857142857145</v>
      </c>
      <c r="G813" s="28">
        <f>G814+G820+G828+G827</f>
        <v>74.52857142857142</v>
      </c>
      <c r="H813" s="28">
        <f>H814+H820+H828+H827</f>
        <v>421.4428571428572</v>
      </c>
      <c r="I813" s="28">
        <f>I814+I820+I828+I827</f>
        <v>7.3</v>
      </c>
      <c r="J813" s="1"/>
    </row>
    <row r="814" spans="1:10" ht="27" customHeight="1">
      <c r="A814" s="267" t="s">
        <v>372</v>
      </c>
      <c r="B814" s="267"/>
      <c r="C814" s="267"/>
      <c r="D814" s="23">
        <v>250</v>
      </c>
      <c r="E814" s="3">
        <v>1.7</v>
      </c>
      <c r="F814" s="3">
        <v>10.8</v>
      </c>
      <c r="G814" s="3">
        <v>25.6</v>
      </c>
      <c r="H814" s="2">
        <f>E814*4+F814*9+G814*4</f>
        <v>206.4</v>
      </c>
      <c r="I814" s="4">
        <v>0</v>
      </c>
      <c r="J814" s="1"/>
    </row>
    <row r="815" spans="1:10" ht="27" customHeight="1">
      <c r="A815" s="104" t="s">
        <v>50</v>
      </c>
      <c r="B815" s="38">
        <v>31</v>
      </c>
      <c r="C815" s="38">
        <v>31</v>
      </c>
      <c r="D815" s="22"/>
      <c r="E815" s="11"/>
      <c r="F815" s="11"/>
      <c r="G815" s="11"/>
      <c r="H815" s="11"/>
      <c r="I815" s="11"/>
      <c r="J815" s="1"/>
    </row>
    <row r="816" spans="1:10" ht="27" customHeight="1">
      <c r="A816" s="104" t="s">
        <v>60</v>
      </c>
      <c r="B816" s="38">
        <v>238</v>
      </c>
      <c r="C816" s="38">
        <v>238</v>
      </c>
      <c r="D816" s="22"/>
      <c r="E816" s="11"/>
      <c r="F816" s="11"/>
      <c r="G816" s="11"/>
      <c r="H816" s="20"/>
      <c r="I816" s="31"/>
      <c r="J816" s="1"/>
    </row>
    <row r="817" spans="1:10" ht="27" customHeight="1">
      <c r="A817" s="104" t="s">
        <v>25</v>
      </c>
      <c r="B817" s="22">
        <v>4</v>
      </c>
      <c r="C817" s="22">
        <v>4</v>
      </c>
      <c r="D817" s="22"/>
      <c r="E817" s="11"/>
      <c r="F817" s="11"/>
      <c r="G817" s="11"/>
      <c r="H817" s="20"/>
      <c r="I817" s="31"/>
      <c r="J817" s="1"/>
    </row>
    <row r="818" spans="1:10" s="47" customFormat="1" ht="27" customHeight="1">
      <c r="A818" s="99" t="s">
        <v>61</v>
      </c>
      <c r="B818" s="11">
        <v>1.3</v>
      </c>
      <c r="C818" s="11">
        <v>1.3</v>
      </c>
      <c r="D818" s="22"/>
      <c r="E818" s="11"/>
      <c r="F818" s="11"/>
      <c r="G818" s="11"/>
      <c r="H818" s="20"/>
      <c r="I818" s="31"/>
      <c r="J818" s="41"/>
    </row>
    <row r="819" spans="1:10" ht="27" customHeight="1">
      <c r="A819" s="99" t="s">
        <v>31</v>
      </c>
      <c r="B819" s="22">
        <v>10</v>
      </c>
      <c r="C819" s="22">
        <v>10</v>
      </c>
      <c r="D819" s="22"/>
      <c r="E819" s="11"/>
      <c r="F819" s="11"/>
      <c r="G819" s="11"/>
      <c r="H819" s="20"/>
      <c r="I819" s="31"/>
      <c r="J819" s="1"/>
    </row>
    <row r="820" spans="1:10" ht="27" customHeight="1">
      <c r="A820" s="257" t="s">
        <v>200</v>
      </c>
      <c r="B820" s="257"/>
      <c r="C820" s="257"/>
      <c r="D820" s="85">
        <v>200</v>
      </c>
      <c r="E820" s="86">
        <v>0</v>
      </c>
      <c r="F820" s="86">
        <v>0</v>
      </c>
      <c r="G820" s="86">
        <v>17.9</v>
      </c>
      <c r="H820" s="77">
        <f>E820*4+F820*9+G820*4</f>
        <v>71.6</v>
      </c>
      <c r="I820" s="4">
        <v>0</v>
      </c>
      <c r="J820" s="1"/>
    </row>
    <row r="821" spans="1:10" ht="49.5" customHeight="1">
      <c r="A821" s="104" t="s">
        <v>201</v>
      </c>
      <c r="B821" s="79">
        <v>0.4</v>
      </c>
      <c r="C821" s="79">
        <v>0.4</v>
      </c>
      <c r="D821" s="22"/>
      <c r="E821" s="11"/>
      <c r="F821" s="11"/>
      <c r="G821" s="11"/>
      <c r="H821" s="20"/>
      <c r="I821" s="11"/>
      <c r="J821" s="1"/>
    </row>
    <row r="822" spans="1:10" ht="27" customHeight="1">
      <c r="A822" s="58" t="s">
        <v>25</v>
      </c>
      <c r="B822" s="22">
        <v>18</v>
      </c>
      <c r="C822" s="22">
        <v>18</v>
      </c>
      <c r="D822" s="22"/>
      <c r="E822" s="11"/>
      <c r="F822" s="11"/>
      <c r="G822" s="11"/>
      <c r="H822" s="20"/>
      <c r="I822" s="27"/>
      <c r="J822" s="1"/>
    </row>
    <row r="823" spans="1:10" ht="27" customHeight="1">
      <c r="A823" s="265" t="s">
        <v>150</v>
      </c>
      <c r="B823" s="265"/>
      <c r="C823" s="265"/>
      <c r="D823" s="265"/>
      <c r="E823" s="265"/>
      <c r="F823" s="265"/>
      <c r="G823" s="265"/>
      <c r="H823" s="265"/>
      <c r="I823" s="265"/>
      <c r="J823" s="1"/>
    </row>
    <row r="824" spans="1:10" ht="27" customHeight="1">
      <c r="A824" s="273" t="s">
        <v>102</v>
      </c>
      <c r="B824" s="273"/>
      <c r="C824" s="273"/>
      <c r="D824" s="214">
        <v>200</v>
      </c>
      <c r="E824" s="3">
        <v>0.1</v>
      </c>
      <c r="F824" s="3">
        <v>0</v>
      </c>
      <c r="G824" s="3">
        <v>17.9</v>
      </c>
      <c r="H824" s="2">
        <f>E824*4+F824*9+G824*4</f>
        <v>72</v>
      </c>
      <c r="I824" s="4">
        <v>0</v>
      </c>
      <c r="J824" s="1"/>
    </row>
    <row r="825" spans="1:10" ht="27" customHeight="1">
      <c r="A825" s="104" t="s">
        <v>27</v>
      </c>
      <c r="B825" s="22">
        <v>0.4</v>
      </c>
      <c r="C825" s="22">
        <v>0.4</v>
      </c>
      <c r="D825" s="22"/>
      <c r="E825" s="11"/>
      <c r="F825" s="11"/>
      <c r="G825" s="11"/>
      <c r="H825" s="20"/>
      <c r="I825" s="4"/>
      <c r="J825" s="1"/>
    </row>
    <row r="826" spans="1:10" ht="27" customHeight="1">
      <c r="A826" s="104" t="s">
        <v>25</v>
      </c>
      <c r="B826" s="22">
        <v>18</v>
      </c>
      <c r="C826" s="22">
        <v>18</v>
      </c>
      <c r="D826" s="22"/>
      <c r="E826" s="11"/>
      <c r="F826" s="11"/>
      <c r="G826" s="11"/>
      <c r="H826" s="20"/>
      <c r="I826" s="11"/>
      <c r="J826" s="1"/>
    </row>
    <row r="827" spans="1:10" ht="27" customHeight="1">
      <c r="A827" s="269" t="s">
        <v>23</v>
      </c>
      <c r="B827" s="270"/>
      <c r="C827" s="270"/>
      <c r="D827" s="247">
        <v>30</v>
      </c>
      <c r="E827" s="3">
        <v>1.9714285714285715</v>
      </c>
      <c r="F827" s="3">
        <v>0.34285714285714286</v>
      </c>
      <c r="G827" s="3">
        <v>10.028571428571428</v>
      </c>
      <c r="H827" s="2">
        <v>53.142857142857146</v>
      </c>
      <c r="I827" s="4">
        <v>0</v>
      </c>
      <c r="J827" s="1"/>
    </row>
    <row r="828" spans="1:10" ht="27" customHeight="1">
      <c r="A828" s="261" t="s">
        <v>88</v>
      </c>
      <c r="B828" s="261"/>
      <c r="C828" s="261"/>
      <c r="D828" s="168">
        <v>110</v>
      </c>
      <c r="E828" s="25">
        <v>0.9</v>
      </c>
      <c r="F828" s="25">
        <v>0.3</v>
      </c>
      <c r="G828" s="25">
        <v>21</v>
      </c>
      <c r="H828" s="24">
        <f>E828*4+F828*9+G828*4</f>
        <v>90.3</v>
      </c>
      <c r="I828" s="4">
        <v>7.3</v>
      </c>
      <c r="J828" s="1"/>
    </row>
    <row r="829" spans="1:10" ht="27" customHeight="1">
      <c r="A829" s="263" t="s">
        <v>22</v>
      </c>
      <c r="B829" s="264"/>
      <c r="C829" s="264"/>
      <c r="D829" s="264"/>
      <c r="E829" s="13">
        <f>E729+E745+E805+E743+E813</f>
        <v>36.91785714285714</v>
      </c>
      <c r="F829" s="13">
        <f>F729+F745+F805+F743+F813</f>
        <v>46.84821428571428</v>
      </c>
      <c r="G829" s="13">
        <f>G729+G745+G805+G743+G813</f>
        <v>273.41964285714283</v>
      </c>
      <c r="H829" s="46">
        <f>H729+H745+H805+H743+H813</f>
        <v>1666.8982142857144</v>
      </c>
      <c r="I829" s="18">
        <f>I729+I745+I805+I743+I813</f>
        <v>41.87230769230769</v>
      </c>
      <c r="J829" s="1"/>
    </row>
    <row r="830" spans="1:18" s="47" customFormat="1" ht="27" customHeight="1">
      <c r="A830" s="259" t="s">
        <v>20</v>
      </c>
      <c r="B830" s="259"/>
      <c r="C830" s="259"/>
      <c r="D830" s="259"/>
      <c r="E830" s="259"/>
      <c r="F830" s="259"/>
      <c r="G830" s="259"/>
      <c r="H830" s="259"/>
      <c r="I830" s="259"/>
      <c r="J830" s="41"/>
      <c r="K830" s="83"/>
      <c r="L830" s="83"/>
      <c r="M830" s="83"/>
      <c r="N830" s="83"/>
      <c r="O830" s="83"/>
      <c r="P830" s="83"/>
      <c r="Q830" s="83"/>
      <c r="R830" s="83"/>
    </row>
    <row r="831" spans="1:10" ht="27" customHeight="1">
      <c r="A831" s="274" t="s">
        <v>1</v>
      </c>
      <c r="B831" s="262" t="s">
        <v>2</v>
      </c>
      <c r="C831" s="262" t="s">
        <v>3</v>
      </c>
      <c r="D831" s="262" t="s">
        <v>4</v>
      </c>
      <c r="E831" s="262"/>
      <c r="F831" s="262"/>
      <c r="G831" s="262"/>
      <c r="H831" s="262"/>
      <c r="I831" s="116" t="s">
        <v>155</v>
      </c>
      <c r="J831" s="1"/>
    </row>
    <row r="832" spans="1:10" ht="27" customHeight="1">
      <c r="A832" s="274"/>
      <c r="B832" s="262"/>
      <c r="C832" s="262"/>
      <c r="D832" s="220" t="s">
        <v>5</v>
      </c>
      <c r="E832" s="140" t="s">
        <v>6</v>
      </c>
      <c r="F832" s="140" t="s">
        <v>7</v>
      </c>
      <c r="G832" s="140" t="s">
        <v>8</v>
      </c>
      <c r="H832" s="19" t="s">
        <v>9</v>
      </c>
      <c r="I832" s="116" t="s">
        <v>137</v>
      </c>
      <c r="J832" s="1"/>
    </row>
    <row r="833" spans="1:10" ht="27" customHeight="1">
      <c r="A833" s="263" t="s">
        <v>10</v>
      </c>
      <c r="B833" s="263"/>
      <c r="C833" s="263"/>
      <c r="D833" s="46">
        <f>D834+D840+D842+D846</f>
        <v>525</v>
      </c>
      <c r="E833" s="13">
        <f>E834+E840+E842</f>
        <v>6.699999999999999</v>
      </c>
      <c r="F833" s="13">
        <f>F834+F840+F842</f>
        <v>9.2</v>
      </c>
      <c r="G833" s="13">
        <f>G834+G840+G842</f>
        <v>65.5</v>
      </c>
      <c r="H833" s="46">
        <f>H834+H840+H842</f>
        <v>371.6</v>
      </c>
      <c r="I833" s="13">
        <f>I834+I840+I842</f>
        <v>0</v>
      </c>
      <c r="J833" s="1"/>
    </row>
    <row r="834" spans="1:10" ht="27" customHeight="1">
      <c r="A834" s="267" t="s">
        <v>337</v>
      </c>
      <c r="B834" s="267"/>
      <c r="C834" s="267"/>
      <c r="D834" s="214">
        <v>200</v>
      </c>
      <c r="E834" s="3">
        <v>2.9</v>
      </c>
      <c r="F834" s="3">
        <v>5.3</v>
      </c>
      <c r="G834" s="3">
        <v>21.1</v>
      </c>
      <c r="H834" s="24">
        <f>E834*4+F834*9+G834*4</f>
        <v>143.7</v>
      </c>
      <c r="I834" s="4">
        <v>0</v>
      </c>
      <c r="J834" s="1"/>
    </row>
    <row r="835" spans="1:32" s="47" customFormat="1" ht="27" customHeight="1">
      <c r="A835" s="5" t="s">
        <v>42</v>
      </c>
      <c r="B835" s="171">
        <v>20</v>
      </c>
      <c r="C835" s="171">
        <v>20</v>
      </c>
      <c r="D835" s="171"/>
      <c r="E835" s="6"/>
      <c r="F835" s="6"/>
      <c r="G835" s="6"/>
      <c r="H835" s="15"/>
      <c r="I835" s="14"/>
      <c r="J835" s="41"/>
      <c r="T835" s="83"/>
      <c r="U835" s="83"/>
      <c r="V835" s="83"/>
      <c r="W835" s="83"/>
      <c r="X835" s="83"/>
      <c r="Y835" s="83"/>
      <c r="Z835" s="83"/>
      <c r="AA835" s="83"/>
      <c r="AB835" s="83"/>
      <c r="AC835" s="83"/>
      <c r="AD835" s="83"/>
      <c r="AE835" s="83"/>
      <c r="AF835" s="83"/>
    </row>
    <row r="836" spans="1:10" ht="27" customHeight="1">
      <c r="A836" s="5" t="s">
        <v>60</v>
      </c>
      <c r="B836" s="171">
        <v>187</v>
      </c>
      <c r="C836" s="171">
        <v>187</v>
      </c>
      <c r="D836" s="171"/>
      <c r="E836" s="6"/>
      <c r="F836" s="6"/>
      <c r="G836" s="6"/>
      <c r="H836" s="15"/>
      <c r="I836" s="14"/>
      <c r="J836" s="1"/>
    </row>
    <row r="837" spans="1:10" ht="27" customHeight="1">
      <c r="A837" s="104" t="s">
        <v>25</v>
      </c>
      <c r="B837" s="171">
        <v>3</v>
      </c>
      <c r="C837" s="171">
        <v>3</v>
      </c>
      <c r="D837" s="171"/>
      <c r="E837" s="6"/>
      <c r="F837" s="6"/>
      <c r="G837" s="6"/>
      <c r="H837" s="15"/>
      <c r="I837" s="18"/>
      <c r="J837" s="1"/>
    </row>
    <row r="838" spans="1:10" ht="27" customHeight="1">
      <c r="A838" s="104" t="s">
        <v>61</v>
      </c>
      <c r="B838" s="171">
        <v>1</v>
      </c>
      <c r="C838" s="171">
        <v>1</v>
      </c>
      <c r="D838" s="171"/>
      <c r="E838" s="6"/>
      <c r="F838" s="6"/>
      <c r="G838" s="6"/>
      <c r="H838" s="15"/>
      <c r="I838" s="18"/>
      <c r="J838" s="1"/>
    </row>
    <row r="839" spans="1:10" ht="27" customHeight="1">
      <c r="A839" s="5" t="s">
        <v>31</v>
      </c>
      <c r="B839" s="171">
        <v>5</v>
      </c>
      <c r="C839" s="171">
        <v>5</v>
      </c>
      <c r="D839" s="171"/>
      <c r="E839" s="6"/>
      <c r="F839" s="6"/>
      <c r="G839" s="6"/>
      <c r="H839" s="15"/>
      <c r="I839" s="14"/>
      <c r="J839" s="1"/>
    </row>
    <row r="840" spans="1:10" ht="42" customHeight="1">
      <c r="A840" s="261" t="s">
        <v>387</v>
      </c>
      <c r="B840" s="261"/>
      <c r="C840" s="261"/>
      <c r="D840" s="56" t="s">
        <v>217</v>
      </c>
      <c r="E840" s="3">
        <v>3.7</v>
      </c>
      <c r="F840" s="3">
        <v>3.9</v>
      </c>
      <c r="G840" s="3">
        <v>26.5</v>
      </c>
      <c r="H840" s="24">
        <f>E840*4+F840*9+G840*4</f>
        <v>155.9</v>
      </c>
      <c r="I840" s="4">
        <v>0</v>
      </c>
      <c r="J840" s="1"/>
    </row>
    <row r="841" spans="1:10" ht="48" customHeight="1">
      <c r="A841" s="58" t="s">
        <v>316</v>
      </c>
      <c r="B841" s="22">
        <v>25</v>
      </c>
      <c r="C841" s="22">
        <v>25</v>
      </c>
      <c r="D841" s="22"/>
      <c r="E841" s="11"/>
      <c r="F841" s="11"/>
      <c r="G841" s="11"/>
      <c r="H841" s="20"/>
      <c r="I841" s="31"/>
      <c r="J841" s="1"/>
    </row>
    <row r="842" spans="1:10" ht="27" customHeight="1">
      <c r="A842" s="273" t="s">
        <v>102</v>
      </c>
      <c r="B842" s="273"/>
      <c r="C842" s="273"/>
      <c r="D842" s="214">
        <v>200</v>
      </c>
      <c r="E842" s="3">
        <v>0.1</v>
      </c>
      <c r="F842" s="3">
        <v>0</v>
      </c>
      <c r="G842" s="3">
        <v>17.9</v>
      </c>
      <c r="H842" s="2">
        <f>E842*4+F842*9+G842*4</f>
        <v>72</v>
      </c>
      <c r="I842" s="4">
        <v>0</v>
      </c>
      <c r="J842" s="1"/>
    </row>
    <row r="843" spans="1:10" ht="18" customHeight="1">
      <c r="A843" s="104" t="s">
        <v>27</v>
      </c>
      <c r="B843" s="22">
        <v>0.4</v>
      </c>
      <c r="C843" s="22">
        <v>0.4</v>
      </c>
      <c r="D843" s="22"/>
      <c r="E843" s="11"/>
      <c r="F843" s="11"/>
      <c r="G843" s="11"/>
      <c r="H843" s="20"/>
      <c r="I843" s="4"/>
      <c r="J843" s="207"/>
    </row>
    <row r="844" spans="1:32" ht="18.75" customHeight="1">
      <c r="A844" s="104" t="s">
        <v>25</v>
      </c>
      <c r="B844" s="22">
        <v>18</v>
      </c>
      <c r="C844" s="22">
        <v>18</v>
      </c>
      <c r="D844" s="22"/>
      <c r="E844" s="11"/>
      <c r="F844" s="11"/>
      <c r="G844" s="11"/>
      <c r="H844" s="20"/>
      <c r="I844" s="11"/>
      <c r="J844" s="194"/>
      <c r="T844" s="47"/>
      <c r="U844" s="47"/>
      <c r="V844" s="47"/>
      <c r="W844" s="47"/>
      <c r="X844" s="47"/>
      <c r="Y844" s="47"/>
      <c r="Z844" s="47"/>
      <c r="AA844" s="47"/>
      <c r="AB844" s="47"/>
      <c r="AC844" s="47"/>
      <c r="AD844" s="47"/>
      <c r="AE844" s="47"/>
      <c r="AF844" s="47"/>
    </row>
    <row r="845" spans="1:10" s="47" customFormat="1" ht="18" customHeight="1">
      <c r="A845" s="266" t="s">
        <v>68</v>
      </c>
      <c r="B845" s="266"/>
      <c r="C845" s="266"/>
      <c r="D845" s="65"/>
      <c r="E845" s="13">
        <f>E846</f>
        <v>1.2</v>
      </c>
      <c r="F845" s="13">
        <f>F846</f>
        <v>0.4</v>
      </c>
      <c r="G845" s="13">
        <f>G846</f>
        <v>21</v>
      </c>
      <c r="H845" s="13">
        <f>H846</f>
        <v>92.4</v>
      </c>
      <c r="I845" s="13">
        <f>I846</f>
        <v>6.4</v>
      </c>
      <c r="J845" s="199"/>
    </row>
    <row r="846" spans="1:10" ht="27" customHeight="1">
      <c r="A846" s="245" t="s">
        <v>125</v>
      </c>
      <c r="B846" s="247">
        <v>100</v>
      </c>
      <c r="C846" s="247">
        <v>100</v>
      </c>
      <c r="D846" s="247">
        <v>100</v>
      </c>
      <c r="E846" s="3">
        <v>1.2</v>
      </c>
      <c r="F846" s="3">
        <v>0.4</v>
      </c>
      <c r="G846" s="3">
        <v>21</v>
      </c>
      <c r="H846" s="2">
        <f>E846*4+F846*9+G846*4</f>
        <v>92.4</v>
      </c>
      <c r="I846" s="4">
        <v>6.4</v>
      </c>
      <c r="J846" s="207"/>
    </row>
    <row r="847" spans="1:10" ht="19.5" customHeight="1">
      <c r="A847" s="263" t="s">
        <v>11</v>
      </c>
      <c r="B847" s="263"/>
      <c r="C847" s="263"/>
      <c r="D847" s="46">
        <f>D848+D866+D880+D892</f>
        <v>690</v>
      </c>
      <c r="E847" s="13">
        <f>E848+E866+E880+E892+E895+E897</f>
        <v>20.05</v>
      </c>
      <c r="F847" s="13">
        <f>F848+F866+F880+F892+F895+F897</f>
        <v>18.599999999999998</v>
      </c>
      <c r="G847" s="13">
        <f>G848+G866+G880+G892+G895+G897</f>
        <v>74.2</v>
      </c>
      <c r="H847" s="46">
        <f>H848+H866+H880+H892+H895+H897</f>
        <v>546.7</v>
      </c>
      <c r="I847" s="18">
        <f>I848+I866+I880+I892+I895+I897</f>
        <v>25.69</v>
      </c>
      <c r="J847" s="207"/>
    </row>
    <row r="848" spans="1:32" s="47" customFormat="1" ht="17.25" customHeight="1">
      <c r="A848" s="257" t="s">
        <v>157</v>
      </c>
      <c r="B848" s="271"/>
      <c r="C848" s="271"/>
      <c r="D848" s="214">
        <v>60</v>
      </c>
      <c r="E848" s="3">
        <v>0.9</v>
      </c>
      <c r="F848" s="3">
        <v>3</v>
      </c>
      <c r="G848" s="3">
        <v>4.1</v>
      </c>
      <c r="H848" s="2">
        <f>E848*4+F848*9+G848*4</f>
        <v>47</v>
      </c>
      <c r="I848" s="4">
        <v>1.04</v>
      </c>
      <c r="J848" s="203"/>
      <c r="K848" s="209"/>
      <c r="L848" s="209"/>
      <c r="M848" s="209"/>
      <c r="N848" s="209"/>
      <c r="O848" s="209"/>
      <c r="P848" s="209"/>
      <c r="Q848" s="209"/>
      <c r="R848" s="209"/>
      <c r="T848" s="83"/>
      <c r="U848" s="83"/>
      <c r="V848" s="83"/>
      <c r="W848" s="83"/>
      <c r="X848" s="83"/>
      <c r="Y848" s="83"/>
      <c r="Z848" s="83"/>
      <c r="AA848" s="83"/>
      <c r="AB848" s="83"/>
      <c r="AC848" s="83"/>
      <c r="AD848" s="83"/>
      <c r="AE848" s="83"/>
      <c r="AF848" s="83"/>
    </row>
    <row r="849" spans="1:10" ht="18.75" customHeight="1">
      <c r="A849" s="104" t="s">
        <v>38</v>
      </c>
      <c r="B849" s="20">
        <f>C849*1.25</f>
        <v>80</v>
      </c>
      <c r="C849" s="22">
        <v>64</v>
      </c>
      <c r="D849" s="22"/>
      <c r="E849" s="11"/>
      <c r="F849" s="3"/>
      <c r="G849" s="3"/>
      <c r="H849" s="2"/>
      <c r="I849" s="4"/>
      <c r="J849" s="197"/>
    </row>
    <row r="850" spans="1:10" ht="27" customHeight="1">
      <c r="A850" s="104" t="s">
        <v>30</v>
      </c>
      <c r="B850" s="20">
        <f>C850*1.33</f>
        <v>85.12</v>
      </c>
      <c r="C850" s="22">
        <v>64</v>
      </c>
      <c r="D850" s="22"/>
      <c r="E850" s="11"/>
      <c r="F850" s="3"/>
      <c r="G850" s="3"/>
      <c r="H850" s="2"/>
      <c r="I850" s="4"/>
      <c r="J850" s="1"/>
    </row>
    <row r="851" spans="1:10" ht="27" customHeight="1">
      <c r="A851" s="35" t="s">
        <v>188</v>
      </c>
      <c r="B851" s="20">
        <f>C851*1.14</f>
        <v>72.96</v>
      </c>
      <c r="C851" s="22">
        <v>64</v>
      </c>
      <c r="D851" s="214"/>
      <c r="E851" s="3"/>
      <c r="F851" s="3"/>
      <c r="G851" s="3"/>
      <c r="H851" s="2"/>
      <c r="I851" s="30"/>
      <c r="J851" s="1"/>
    </row>
    <row r="852" spans="1:10" ht="27" customHeight="1">
      <c r="A852" s="104" t="s">
        <v>31</v>
      </c>
      <c r="B852" s="22">
        <v>3</v>
      </c>
      <c r="C852" s="22">
        <v>3</v>
      </c>
      <c r="D852" s="22"/>
      <c r="E852" s="11"/>
      <c r="F852" s="3"/>
      <c r="G852" s="3"/>
      <c r="H852" s="2"/>
      <c r="I852" s="4"/>
      <c r="J852" s="1"/>
    </row>
    <row r="853" spans="1:10" ht="27" customHeight="1">
      <c r="A853" s="265" t="s">
        <v>150</v>
      </c>
      <c r="B853" s="265"/>
      <c r="C853" s="265"/>
      <c r="D853" s="265"/>
      <c r="E853" s="265"/>
      <c r="F853" s="265"/>
      <c r="G853" s="265"/>
      <c r="H853" s="265"/>
      <c r="I853" s="265"/>
      <c r="J853" s="1"/>
    </row>
    <row r="854" spans="1:10" ht="27" customHeight="1">
      <c r="A854" s="267" t="s">
        <v>120</v>
      </c>
      <c r="B854" s="267"/>
      <c r="C854" s="267"/>
      <c r="D854" s="214">
        <v>60</v>
      </c>
      <c r="E854" s="3">
        <v>1</v>
      </c>
      <c r="F854" s="3">
        <v>3</v>
      </c>
      <c r="G854" s="3">
        <v>2.1</v>
      </c>
      <c r="H854" s="2">
        <v>41</v>
      </c>
      <c r="I854" s="4">
        <v>7.2</v>
      </c>
      <c r="J854" s="1"/>
    </row>
    <row r="855" spans="1:10" ht="35.25" customHeight="1">
      <c r="A855" s="48" t="s">
        <v>121</v>
      </c>
      <c r="B855" s="20">
        <f>C855*1.41</f>
        <v>71.91</v>
      </c>
      <c r="C855" s="22">
        <v>51</v>
      </c>
      <c r="D855" s="22"/>
      <c r="E855" s="11"/>
      <c r="F855" s="11"/>
      <c r="G855" s="11"/>
      <c r="H855" s="20"/>
      <c r="I855" s="27"/>
      <c r="J855" s="1"/>
    </row>
    <row r="856" spans="1:10" ht="27" customHeight="1">
      <c r="A856" s="104" t="s">
        <v>39</v>
      </c>
      <c r="B856" s="39">
        <f>C856*1.19</f>
        <v>9.52</v>
      </c>
      <c r="C856" s="26">
        <v>8</v>
      </c>
      <c r="D856" s="22"/>
      <c r="E856" s="11"/>
      <c r="F856" s="3"/>
      <c r="G856" s="3"/>
      <c r="H856" s="2"/>
      <c r="I856" s="4"/>
      <c r="J856" s="1"/>
    </row>
    <row r="857" spans="1:32" ht="27" customHeight="1">
      <c r="A857" s="104" t="s">
        <v>59</v>
      </c>
      <c r="B857" s="38">
        <f>C857*1.25</f>
        <v>10</v>
      </c>
      <c r="C857" s="26">
        <v>8</v>
      </c>
      <c r="D857" s="214"/>
      <c r="E857" s="11"/>
      <c r="F857" s="3"/>
      <c r="G857" s="3"/>
      <c r="H857" s="2"/>
      <c r="I857" s="31"/>
      <c r="J857" s="1"/>
      <c r="T857" s="47"/>
      <c r="U857" s="47"/>
      <c r="V857" s="47"/>
      <c r="W857" s="47"/>
      <c r="X857" s="47"/>
      <c r="Y857" s="47"/>
      <c r="Z857" s="47"/>
      <c r="AA857" s="47"/>
      <c r="AB857" s="47"/>
      <c r="AC857" s="47"/>
      <c r="AD857" s="47"/>
      <c r="AE857" s="47"/>
      <c r="AF857" s="47"/>
    </row>
    <row r="858" spans="1:10" ht="27" customHeight="1">
      <c r="A858" s="58" t="s">
        <v>31</v>
      </c>
      <c r="B858" s="22">
        <v>3</v>
      </c>
      <c r="C858" s="22">
        <v>3</v>
      </c>
      <c r="D858" s="22"/>
      <c r="E858" s="11"/>
      <c r="F858" s="3"/>
      <c r="G858" s="3"/>
      <c r="H858" s="2"/>
      <c r="I858" s="4"/>
      <c r="J858" s="1"/>
    </row>
    <row r="859" spans="1:32" s="47" customFormat="1" ht="27" customHeight="1">
      <c r="A859" s="104" t="s">
        <v>92</v>
      </c>
      <c r="B859" s="22">
        <f>C859*1.35</f>
        <v>2.7</v>
      </c>
      <c r="C859" s="22">
        <v>2</v>
      </c>
      <c r="D859" s="22"/>
      <c r="E859" s="11"/>
      <c r="F859" s="11"/>
      <c r="G859" s="11"/>
      <c r="H859" s="20"/>
      <c r="I859" s="34"/>
      <c r="J859" s="41"/>
      <c r="T859" s="83"/>
      <c r="U859" s="83"/>
      <c r="V859" s="83"/>
      <c r="W859" s="83"/>
      <c r="X859" s="83"/>
      <c r="Y859" s="83"/>
      <c r="Z859" s="83"/>
      <c r="AA859" s="83"/>
      <c r="AB859" s="83"/>
      <c r="AC859" s="83"/>
      <c r="AD859" s="83"/>
      <c r="AE859" s="83"/>
      <c r="AF859" s="83"/>
    </row>
    <row r="860" spans="1:10" ht="27" customHeight="1">
      <c r="A860" s="265" t="s">
        <v>150</v>
      </c>
      <c r="B860" s="265"/>
      <c r="C860" s="265"/>
      <c r="D860" s="265"/>
      <c r="E860" s="265"/>
      <c r="F860" s="265"/>
      <c r="G860" s="265"/>
      <c r="H860" s="265"/>
      <c r="I860" s="265"/>
      <c r="J860" s="1"/>
    </row>
    <row r="861" spans="1:10" ht="27" customHeight="1">
      <c r="A861" s="261" t="s">
        <v>180</v>
      </c>
      <c r="B861" s="261"/>
      <c r="C861" s="261"/>
      <c r="D861" s="214">
        <v>60</v>
      </c>
      <c r="E861" s="3">
        <v>0.6</v>
      </c>
      <c r="F861" s="3">
        <v>3.1</v>
      </c>
      <c r="G861" s="3">
        <v>2.3</v>
      </c>
      <c r="H861" s="24">
        <f>E861*4+F861*9+G861*4</f>
        <v>39.5</v>
      </c>
      <c r="I861" s="4">
        <v>15</v>
      </c>
      <c r="J861" s="1"/>
    </row>
    <row r="862" spans="1:10" ht="27" customHeight="1">
      <c r="A862" s="5" t="s">
        <v>123</v>
      </c>
      <c r="B862" s="15">
        <f>C862*1.02</f>
        <v>61.2</v>
      </c>
      <c r="C862" s="171">
        <v>60</v>
      </c>
      <c r="D862" s="171"/>
      <c r="E862" s="6"/>
      <c r="F862" s="6"/>
      <c r="G862" s="6"/>
      <c r="H862" s="15"/>
      <c r="I862" s="14"/>
      <c r="J862" s="1"/>
    </row>
    <row r="863" spans="1:10" ht="27" customHeight="1">
      <c r="A863" s="35" t="s">
        <v>108</v>
      </c>
      <c r="B863" s="15">
        <f>C863*1.05</f>
        <v>63</v>
      </c>
      <c r="C863" s="171">
        <v>60</v>
      </c>
      <c r="D863" s="171"/>
      <c r="E863" s="6"/>
      <c r="F863" s="6"/>
      <c r="G863" s="6"/>
      <c r="H863" s="15"/>
      <c r="I863" s="14"/>
      <c r="J863" s="1"/>
    </row>
    <row r="864" spans="1:10" ht="27" customHeight="1">
      <c r="A864" s="5" t="s">
        <v>110</v>
      </c>
      <c r="B864" s="57">
        <v>3</v>
      </c>
      <c r="C864" s="67">
        <v>3</v>
      </c>
      <c r="D864" s="67"/>
      <c r="E864" s="74"/>
      <c r="F864" s="74"/>
      <c r="G864" s="74"/>
      <c r="H864" s="57"/>
      <c r="I864" s="120"/>
      <c r="J864" s="1"/>
    </row>
    <row r="865" spans="1:10" ht="27" customHeight="1">
      <c r="A865" s="104" t="s">
        <v>92</v>
      </c>
      <c r="B865" s="22">
        <f>C865*1.35</f>
        <v>2.7</v>
      </c>
      <c r="C865" s="22">
        <v>2</v>
      </c>
      <c r="D865" s="22"/>
      <c r="E865" s="11"/>
      <c r="F865" s="11"/>
      <c r="G865" s="11"/>
      <c r="H865" s="20"/>
      <c r="I865" s="34"/>
      <c r="J865" s="1"/>
    </row>
    <row r="866" spans="1:10" ht="27" customHeight="1">
      <c r="A866" s="276" t="s">
        <v>379</v>
      </c>
      <c r="B866" s="276"/>
      <c r="C866" s="276"/>
      <c r="D866" s="168">
        <v>250</v>
      </c>
      <c r="E866" s="25">
        <v>2</v>
      </c>
      <c r="F866" s="25">
        <v>4.2</v>
      </c>
      <c r="G866" s="25">
        <v>14.5</v>
      </c>
      <c r="H866" s="24">
        <f>E866*4+F866*9+G866*4</f>
        <v>103.80000000000001</v>
      </c>
      <c r="I866" s="4">
        <v>6.45</v>
      </c>
      <c r="J866" s="1"/>
    </row>
    <row r="867" spans="1:10" ht="27" customHeight="1">
      <c r="A867" s="35" t="s">
        <v>57</v>
      </c>
      <c r="B867" s="15">
        <f>C867*1.25</f>
        <v>80</v>
      </c>
      <c r="C867" s="20">
        <v>64</v>
      </c>
      <c r="D867" s="217"/>
      <c r="E867" s="11"/>
      <c r="F867" s="11"/>
      <c r="G867" s="11"/>
      <c r="H867" s="20"/>
      <c r="I867" s="22"/>
      <c r="J867" s="1"/>
    </row>
    <row r="868" spans="1:32" ht="27" customHeight="1">
      <c r="A868" s="58" t="s">
        <v>30</v>
      </c>
      <c r="B868" s="15">
        <f>C868*1.33</f>
        <v>85.12</v>
      </c>
      <c r="C868" s="20">
        <v>64</v>
      </c>
      <c r="D868" s="217"/>
      <c r="E868" s="11"/>
      <c r="F868" s="11"/>
      <c r="G868" s="11"/>
      <c r="H868" s="20"/>
      <c r="I868" s="27"/>
      <c r="J868" s="1"/>
      <c r="T868" s="47"/>
      <c r="U868" s="47"/>
      <c r="V868" s="47"/>
      <c r="W868" s="47"/>
      <c r="X868" s="47"/>
      <c r="Y868" s="47"/>
      <c r="Z868" s="47"/>
      <c r="AA868" s="47"/>
      <c r="AB868" s="47"/>
      <c r="AC868" s="47"/>
      <c r="AD868" s="47"/>
      <c r="AE868" s="47"/>
      <c r="AF868" s="47"/>
    </row>
    <row r="869" spans="1:10" ht="27" customHeight="1">
      <c r="A869" s="58" t="s">
        <v>34</v>
      </c>
      <c r="B869" s="61">
        <f>C869*1.33</f>
        <v>57.190000000000005</v>
      </c>
      <c r="C869" s="20">
        <v>43</v>
      </c>
      <c r="D869" s="217"/>
      <c r="E869" s="11"/>
      <c r="F869" s="11"/>
      <c r="G869" s="11"/>
      <c r="H869" s="20"/>
      <c r="I869" s="27"/>
      <c r="J869" s="1"/>
    </row>
    <row r="870" spans="1:10" ht="27" customHeight="1">
      <c r="A870" s="58" t="s">
        <v>35</v>
      </c>
      <c r="B870" s="61">
        <f>C870*1.43</f>
        <v>61.489999999999995</v>
      </c>
      <c r="C870" s="20">
        <v>43</v>
      </c>
      <c r="D870" s="217"/>
      <c r="E870" s="11"/>
      <c r="F870" s="11"/>
      <c r="G870" s="11"/>
      <c r="H870" s="20"/>
      <c r="I870" s="27"/>
      <c r="J870" s="1"/>
    </row>
    <row r="871" spans="1:10" s="47" customFormat="1" ht="27" customHeight="1">
      <c r="A871" s="58" t="s">
        <v>36</v>
      </c>
      <c r="B871" s="61">
        <f>C871*1.54</f>
        <v>66.22</v>
      </c>
      <c r="C871" s="20">
        <v>43</v>
      </c>
      <c r="D871" s="217"/>
      <c r="E871" s="11"/>
      <c r="F871" s="11"/>
      <c r="G871" s="11"/>
      <c r="H871" s="20"/>
      <c r="I871" s="27"/>
      <c r="J871" s="41"/>
    </row>
    <row r="872" spans="1:10" ht="27" customHeight="1">
      <c r="A872" s="58" t="s">
        <v>37</v>
      </c>
      <c r="B872" s="61">
        <f>C872*1.67</f>
        <v>71.81</v>
      </c>
      <c r="C872" s="20">
        <v>43</v>
      </c>
      <c r="D872" s="217"/>
      <c r="E872" s="11"/>
      <c r="F872" s="11"/>
      <c r="G872" s="11"/>
      <c r="H872" s="20"/>
      <c r="I872" s="27"/>
      <c r="J872" s="1"/>
    </row>
    <row r="873" spans="1:10" ht="27" customHeight="1">
      <c r="A873" s="58" t="s">
        <v>38</v>
      </c>
      <c r="B873" s="11">
        <f>C873*1.25</f>
        <v>12.5</v>
      </c>
      <c r="C873" s="20">
        <v>10</v>
      </c>
      <c r="D873" s="217"/>
      <c r="E873" s="11"/>
      <c r="F873" s="11"/>
      <c r="G873" s="11"/>
      <c r="H873" s="20"/>
      <c r="I873" s="27"/>
      <c r="J873" s="1"/>
    </row>
    <row r="874" spans="1:10" ht="27" customHeight="1">
      <c r="A874" s="58" t="s">
        <v>30</v>
      </c>
      <c r="B874" s="6">
        <f>C874*1.33</f>
        <v>13.3</v>
      </c>
      <c r="C874" s="20">
        <v>10</v>
      </c>
      <c r="D874" s="217"/>
      <c r="E874" s="11"/>
      <c r="F874" s="11"/>
      <c r="G874" s="11"/>
      <c r="H874" s="20"/>
      <c r="I874" s="27"/>
      <c r="J874" s="1"/>
    </row>
    <row r="875" spans="1:10" ht="27" customHeight="1">
      <c r="A875" s="58" t="s">
        <v>39</v>
      </c>
      <c r="B875" s="20">
        <f>C875*1.19</f>
        <v>13.09</v>
      </c>
      <c r="C875" s="20">
        <v>11</v>
      </c>
      <c r="D875" s="217"/>
      <c r="E875" s="11"/>
      <c r="F875" s="11"/>
      <c r="G875" s="11"/>
      <c r="H875" s="20"/>
      <c r="I875" s="27"/>
      <c r="J875" s="1"/>
    </row>
    <row r="876" spans="1:10" ht="27" customHeight="1">
      <c r="A876" s="58" t="s">
        <v>31</v>
      </c>
      <c r="B876" s="20">
        <v>4</v>
      </c>
      <c r="C876" s="20">
        <v>4</v>
      </c>
      <c r="D876" s="217"/>
      <c r="E876" s="11"/>
      <c r="F876" s="11"/>
      <c r="G876" s="11"/>
      <c r="H876" s="20"/>
      <c r="I876" s="27"/>
      <c r="J876" s="1"/>
    </row>
    <row r="877" spans="1:10" ht="27" customHeight="1">
      <c r="A877" s="58" t="s">
        <v>25</v>
      </c>
      <c r="B877" s="11">
        <v>0.5</v>
      </c>
      <c r="C877" s="11">
        <v>0.5</v>
      </c>
      <c r="D877" s="217"/>
      <c r="E877" s="11"/>
      <c r="F877" s="11"/>
      <c r="G877" s="11"/>
      <c r="H877" s="20"/>
      <c r="I877" s="27"/>
      <c r="J877" s="1"/>
    </row>
    <row r="878" spans="1:10" ht="60" customHeight="1">
      <c r="A878" s="58" t="s">
        <v>126</v>
      </c>
      <c r="B878" s="20">
        <v>3</v>
      </c>
      <c r="C878" s="20">
        <v>3</v>
      </c>
      <c r="D878" s="217"/>
      <c r="E878" s="11"/>
      <c r="F878" s="11"/>
      <c r="G878" s="11"/>
      <c r="H878" s="20"/>
      <c r="I878" s="27"/>
      <c r="J878" s="1"/>
    </row>
    <row r="879" spans="1:10" ht="27" customHeight="1">
      <c r="A879" s="104" t="s">
        <v>56</v>
      </c>
      <c r="B879" s="11">
        <v>0.1</v>
      </c>
      <c r="C879" s="11">
        <v>0.1</v>
      </c>
      <c r="D879" s="22"/>
      <c r="E879" s="11"/>
      <c r="F879" s="11"/>
      <c r="G879" s="11"/>
      <c r="H879" s="2"/>
      <c r="I879" s="34"/>
      <c r="J879" s="1"/>
    </row>
    <row r="880" spans="1:10" ht="27" customHeight="1">
      <c r="A880" s="257" t="s">
        <v>104</v>
      </c>
      <c r="B880" s="257"/>
      <c r="C880" s="257"/>
      <c r="D880" s="214">
        <v>200</v>
      </c>
      <c r="E880" s="3">
        <v>12.8</v>
      </c>
      <c r="F880" s="3">
        <v>10.8</v>
      </c>
      <c r="G880" s="3">
        <v>20.9</v>
      </c>
      <c r="H880" s="24">
        <f>E880*4+F880*9+G880*4</f>
        <v>232</v>
      </c>
      <c r="I880" s="4">
        <v>7.2</v>
      </c>
      <c r="J880" s="1"/>
    </row>
    <row r="881" spans="1:10" ht="27" customHeight="1">
      <c r="A881" s="111" t="s">
        <v>32</v>
      </c>
      <c r="B881" s="91">
        <f>C881*1.35</f>
        <v>85.05000000000001</v>
      </c>
      <c r="C881" s="20">
        <v>63</v>
      </c>
      <c r="D881" s="22"/>
      <c r="E881" s="11"/>
      <c r="F881" s="11"/>
      <c r="G881" s="11"/>
      <c r="H881" s="20"/>
      <c r="I881" s="22"/>
      <c r="J881" s="1"/>
    </row>
    <row r="882" spans="1:10" s="47" customFormat="1" ht="27" customHeight="1">
      <c r="A882" s="111" t="s">
        <v>33</v>
      </c>
      <c r="B882" s="91">
        <f>C882*1.18</f>
        <v>74.33999999999999</v>
      </c>
      <c r="C882" s="22">
        <v>63</v>
      </c>
      <c r="D882" s="22"/>
      <c r="E882" s="11"/>
      <c r="F882" s="11"/>
      <c r="G882" s="11"/>
      <c r="H882" s="20"/>
      <c r="I882" s="31"/>
      <c r="J882" s="41"/>
    </row>
    <row r="883" spans="1:10" s="47" customFormat="1" ht="27" customHeight="1">
      <c r="A883" s="104" t="s">
        <v>34</v>
      </c>
      <c r="B883" s="15">
        <f>C883*1.33</f>
        <v>148.96</v>
      </c>
      <c r="C883" s="26">
        <v>112</v>
      </c>
      <c r="D883" s="22"/>
      <c r="E883" s="11"/>
      <c r="F883" s="11"/>
      <c r="G883" s="11"/>
      <c r="H883" s="20"/>
      <c r="I883" s="31"/>
      <c r="J883" s="41"/>
    </row>
    <row r="884" spans="1:10" s="47" customFormat="1" ht="27" customHeight="1">
      <c r="A884" s="104" t="s">
        <v>35</v>
      </c>
      <c r="B884" s="15">
        <f>C884*1.43</f>
        <v>160.16</v>
      </c>
      <c r="C884" s="26">
        <v>112</v>
      </c>
      <c r="D884" s="22"/>
      <c r="E884" s="11"/>
      <c r="F884" s="11"/>
      <c r="G884" s="11"/>
      <c r="H884" s="20"/>
      <c r="I884" s="31"/>
      <c r="J884" s="41"/>
    </row>
    <row r="885" spans="1:10" s="47" customFormat="1" ht="27" customHeight="1">
      <c r="A885" s="104" t="s">
        <v>36</v>
      </c>
      <c r="B885" s="15">
        <f>C885*1.54</f>
        <v>172.48000000000002</v>
      </c>
      <c r="C885" s="26">
        <v>112</v>
      </c>
      <c r="D885" s="22"/>
      <c r="E885" s="11"/>
      <c r="F885" s="11"/>
      <c r="G885" s="11"/>
      <c r="H885" s="20"/>
      <c r="I885" s="31"/>
      <c r="J885" s="41"/>
    </row>
    <row r="886" spans="1:10" ht="27" customHeight="1">
      <c r="A886" s="104" t="s">
        <v>37</v>
      </c>
      <c r="B886" s="15">
        <f>C886*1.67</f>
        <v>187.04</v>
      </c>
      <c r="C886" s="26">
        <v>112</v>
      </c>
      <c r="D886" s="22"/>
      <c r="E886" s="11"/>
      <c r="F886" s="11"/>
      <c r="G886" s="11"/>
      <c r="H886" s="20"/>
      <c r="I886" s="31"/>
      <c r="J886" s="1"/>
    </row>
    <row r="887" spans="1:10" ht="27" customHeight="1">
      <c r="A887" s="104" t="s">
        <v>38</v>
      </c>
      <c r="B887" s="15">
        <f>C887*1.25</f>
        <v>50</v>
      </c>
      <c r="C887" s="171">
        <v>40</v>
      </c>
      <c r="D887" s="22"/>
      <c r="E887" s="11"/>
      <c r="F887" s="11"/>
      <c r="G887" s="11"/>
      <c r="H887" s="20"/>
      <c r="I887" s="31"/>
      <c r="J887" s="1"/>
    </row>
    <row r="888" spans="1:10" ht="27" customHeight="1">
      <c r="A888" s="175" t="s">
        <v>30</v>
      </c>
      <c r="B888" s="15">
        <f>C888*1.33</f>
        <v>53.2</v>
      </c>
      <c r="C888" s="171">
        <v>40</v>
      </c>
      <c r="D888" s="22"/>
      <c r="E888" s="11"/>
      <c r="F888" s="11"/>
      <c r="G888" s="11"/>
      <c r="H888" s="20"/>
      <c r="I888" s="31"/>
      <c r="J888" s="1"/>
    </row>
    <row r="889" spans="1:10" ht="27" customHeight="1">
      <c r="A889" s="35" t="s">
        <v>188</v>
      </c>
      <c r="B889" s="20">
        <f>C889*1.14</f>
        <v>45.599999999999994</v>
      </c>
      <c r="C889" s="22">
        <v>40</v>
      </c>
      <c r="D889" s="22"/>
      <c r="E889" s="3"/>
      <c r="F889" s="3"/>
      <c r="G889" s="3"/>
      <c r="H889" s="2"/>
      <c r="I889" s="30"/>
      <c r="J889" s="1"/>
    </row>
    <row r="890" spans="1:10" ht="27" customHeight="1">
      <c r="A890" s="104" t="s">
        <v>39</v>
      </c>
      <c r="B890" s="15">
        <f>C890*1.19</f>
        <v>11.899999999999999</v>
      </c>
      <c r="C890" s="20">
        <v>10</v>
      </c>
      <c r="D890" s="22"/>
      <c r="E890" s="11"/>
      <c r="F890" s="11"/>
      <c r="G890" s="11"/>
      <c r="H890" s="20"/>
      <c r="I890" s="30"/>
      <c r="J890" s="1"/>
    </row>
    <row r="891" spans="1:10" ht="27" customHeight="1">
      <c r="A891" s="104" t="s">
        <v>31</v>
      </c>
      <c r="B891" s="20">
        <v>4</v>
      </c>
      <c r="C891" s="20">
        <v>4</v>
      </c>
      <c r="D891" s="22"/>
      <c r="E891" s="11"/>
      <c r="F891" s="11"/>
      <c r="G891" s="11"/>
      <c r="H891" s="20"/>
      <c r="I891" s="30"/>
      <c r="J891" s="1"/>
    </row>
    <row r="892" spans="1:10" ht="27" customHeight="1">
      <c r="A892" s="260" t="s">
        <v>80</v>
      </c>
      <c r="B892" s="260"/>
      <c r="C892" s="260"/>
      <c r="D892" s="168">
        <v>180</v>
      </c>
      <c r="E892" s="25">
        <v>0.8</v>
      </c>
      <c r="F892" s="25">
        <v>0</v>
      </c>
      <c r="G892" s="25">
        <v>17.3</v>
      </c>
      <c r="H892" s="24">
        <f>E892*4+F892*9+G892*4</f>
        <v>72.4</v>
      </c>
      <c r="I892" s="4">
        <v>11</v>
      </c>
      <c r="J892" s="1"/>
    </row>
    <row r="893" spans="1:10" ht="27" customHeight="1">
      <c r="A893" s="104" t="s">
        <v>51</v>
      </c>
      <c r="B893" s="22">
        <v>14</v>
      </c>
      <c r="C893" s="22">
        <v>14</v>
      </c>
      <c r="D893" s="22"/>
      <c r="E893" s="11"/>
      <c r="F893" s="11"/>
      <c r="G893" s="11"/>
      <c r="H893" s="20"/>
      <c r="I893" s="33"/>
      <c r="J893" s="1"/>
    </row>
    <row r="894" spans="1:10" ht="27" customHeight="1">
      <c r="A894" s="104" t="s">
        <v>25</v>
      </c>
      <c r="B894" s="22">
        <v>10</v>
      </c>
      <c r="C894" s="22">
        <v>10</v>
      </c>
      <c r="D894" s="22"/>
      <c r="E894" s="11"/>
      <c r="F894" s="11"/>
      <c r="G894" s="11"/>
      <c r="H894" s="20"/>
      <c r="I894" s="11"/>
      <c r="J894" s="1"/>
    </row>
    <row r="895" spans="1:10" ht="27" customHeight="1">
      <c r="A895" s="257" t="s">
        <v>91</v>
      </c>
      <c r="B895" s="271"/>
      <c r="C895" s="271"/>
      <c r="D895" s="214">
        <v>15</v>
      </c>
      <c r="E895" s="3">
        <v>1.25</v>
      </c>
      <c r="F895" s="3">
        <v>0.2</v>
      </c>
      <c r="G895" s="3">
        <v>5.7</v>
      </c>
      <c r="H895" s="2">
        <v>29.5</v>
      </c>
      <c r="I895" s="4">
        <v>0</v>
      </c>
      <c r="J895" s="1"/>
    </row>
    <row r="896" spans="1:10" ht="27" customHeight="1">
      <c r="A896" s="12" t="s">
        <v>83</v>
      </c>
      <c r="B896" s="216"/>
      <c r="C896" s="216"/>
      <c r="D896" s="214">
        <v>15</v>
      </c>
      <c r="E896" s="3"/>
      <c r="F896" s="3"/>
      <c r="G896" s="3"/>
      <c r="H896" s="2"/>
      <c r="I896" s="3"/>
      <c r="J896" s="1"/>
    </row>
    <row r="897" spans="1:10" ht="27" customHeight="1">
      <c r="A897" s="273" t="s">
        <v>23</v>
      </c>
      <c r="B897" s="278"/>
      <c r="C897" s="278"/>
      <c r="D897" s="214">
        <v>35</v>
      </c>
      <c r="E897" s="3">
        <v>2.3</v>
      </c>
      <c r="F897" s="3">
        <v>0.4</v>
      </c>
      <c r="G897" s="3">
        <v>11.7</v>
      </c>
      <c r="H897" s="2">
        <v>62</v>
      </c>
      <c r="I897" s="4">
        <v>0</v>
      </c>
      <c r="J897" s="1"/>
    </row>
    <row r="898" spans="1:10" ht="27" customHeight="1">
      <c r="A898" s="263" t="s">
        <v>12</v>
      </c>
      <c r="B898" s="263"/>
      <c r="C898" s="263"/>
      <c r="D898" s="64">
        <f aca="true" t="shared" si="8" ref="D898:I898">D899+D900</f>
        <v>250</v>
      </c>
      <c r="E898" s="13">
        <f t="shared" si="8"/>
        <v>2</v>
      </c>
      <c r="F898" s="13">
        <f t="shared" si="8"/>
        <v>5.1</v>
      </c>
      <c r="G898" s="13">
        <f t="shared" si="8"/>
        <v>42.7</v>
      </c>
      <c r="H898" s="13">
        <f t="shared" si="8"/>
        <v>224.7</v>
      </c>
      <c r="I898" s="13">
        <f t="shared" si="8"/>
        <v>3.3</v>
      </c>
      <c r="J898" s="1"/>
    </row>
    <row r="899" spans="1:10" ht="68.25" customHeight="1">
      <c r="A899" s="246" t="s">
        <v>321</v>
      </c>
      <c r="B899" s="22">
        <v>50</v>
      </c>
      <c r="C899" s="22">
        <v>50</v>
      </c>
      <c r="D899" s="247">
        <v>50</v>
      </c>
      <c r="E899" s="3">
        <v>1.8</v>
      </c>
      <c r="F899" s="3">
        <v>5</v>
      </c>
      <c r="G899" s="3">
        <v>22</v>
      </c>
      <c r="H899" s="24">
        <f>E899*4+F899*9+G899*4</f>
        <v>140.2</v>
      </c>
      <c r="I899" s="4">
        <v>0</v>
      </c>
      <c r="J899" s="1"/>
    </row>
    <row r="900" spans="1:10" ht="27" customHeight="1">
      <c r="A900" s="261" t="s">
        <v>320</v>
      </c>
      <c r="B900" s="261"/>
      <c r="C900" s="261"/>
      <c r="D900" s="214">
        <v>200</v>
      </c>
      <c r="E900" s="3">
        <v>0.2</v>
      </c>
      <c r="F900" s="3">
        <v>0.1</v>
      </c>
      <c r="G900" s="3">
        <v>20.7</v>
      </c>
      <c r="H900" s="2">
        <f>E900*4+F900*9+G900*4</f>
        <v>84.5</v>
      </c>
      <c r="I900" s="4">
        <v>3.3</v>
      </c>
      <c r="J900" s="1"/>
    </row>
    <row r="901" spans="1:10" ht="27" customHeight="1">
      <c r="A901" s="58" t="s">
        <v>317</v>
      </c>
      <c r="B901" s="22">
        <v>34</v>
      </c>
      <c r="C901" s="22">
        <v>30</v>
      </c>
      <c r="D901" s="22"/>
      <c r="E901" s="11"/>
      <c r="F901" s="11"/>
      <c r="G901" s="11"/>
      <c r="H901" s="20"/>
      <c r="I901" s="4"/>
      <c r="J901" s="1"/>
    </row>
    <row r="902" spans="1:10" ht="27" customHeight="1">
      <c r="A902" s="58" t="s">
        <v>318</v>
      </c>
      <c r="B902" s="22">
        <f>C902*1.11</f>
        <v>33.300000000000004</v>
      </c>
      <c r="C902" s="22">
        <v>30</v>
      </c>
      <c r="D902" s="22"/>
      <c r="E902" s="11"/>
      <c r="F902" s="11"/>
      <c r="G902" s="11"/>
      <c r="H902" s="20"/>
      <c r="I902" s="4"/>
      <c r="J902" s="1"/>
    </row>
    <row r="903" spans="1:10" ht="27" customHeight="1">
      <c r="A903" s="58" t="s">
        <v>319</v>
      </c>
      <c r="B903" s="22">
        <f>C903*1.02</f>
        <v>30.6</v>
      </c>
      <c r="C903" s="22">
        <v>30</v>
      </c>
      <c r="D903" s="22"/>
      <c r="E903" s="11"/>
      <c r="F903" s="11"/>
      <c r="G903" s="11"/>
      <c r="H903" s="20"/>
      <c r="I903" s="4"/>
      <c r="J903" s="1"/>
    </row>
    <row r="904" spans="1:10" ht="27" customHeight="1">
      <c r="A904" s="58" t="s">
        <v>101</v>
      </c>
      <c r="B904" s="22">
        <f>C904*1.02</f>
        <v>30.6</v>
      </c>
      <c r="C904" s="22">
        <v>30</v>
      </c>
      <c r="D904" s="22"/>
      <c r="E904" s="11"/>
      <c r="F904" s="11"/>
      <c r="G904" s="11"/>
      <c r="H904" s="20"/>
      <c r="I904" s="4"/>
      <c r="J904" s="1"/>
    </row>
    <row r="905" spans="1:10" ht="27" customHeight="1">
      <c r="A905" s="58" t="s">
        <v>25</v>
      </c>
      <c r="B905" s="22">
        <v>15</v>
      </c>
      <c r="C905" s="22">
        <v>15</v>
      </c>
      <c r="D905" s="22"/>
      <c r="E905" s="11"/>
      <c r="F905" s="11"/>
      <c r="G905" s="11"/>
      <c r="H905" s="20"/>
      <c r="I905" s="4"/>
      <c r="J905" s="1"/>
    </row>
    <row r="906" spans="1:10" ht="27" customHeight="1">
      <c r="A906" s="275" t="s">
        <v>158</v>
      </c>
      <c r="B906" s="275"/>
      <c r="C906" s="275"/>
      <c r="D906" s="167">
        <f>D907+D914+D923</f>
        <v>450</v>
      </c>
      <c r="E906" s="98">
        <f>E907+E914+E926+E923+E927</f>
        <v>20.139999999999997</v>
      </c>
      <c r="F906" s="98">
        <f>F907+F914+F926+F923+F927</f>
        <v>11.254999999999999</v>
      </c>
      <c r="G906" s="98">
        <f>G907+G914+G926+G923+G927</f>
        <v>58.98499999999999</v>
      </c>
      <c r="H906" s="28">
        <f>H907+H914+H926+H923+H927</f>
        <v>417.795</v>
      </c>
      <c r="I906" s="28">
        <f>I907+I914+I926+I923+I927</f>
        <v>42.0025</v>
      </c>
      <c r="J906" s="1"/>
    </row>
    <row r="907" spans="1:10" ht="27" customHeight="1">
      <c r="A907" s="261" t="s">
        <v>198</v>
      </c>
      <c r="B907" s="261"/>
      <c r="C907" s="261"/>
      <c r="D907" s="214">
        <v>100</v>
      </c>
      <c r="E907" s="86">
        <v>12.749999999999998</v>
      </c>
      <c r="F907" s="86">
        <v>5.375</v>
      </c>
      <c r="G907" s="86">
        <v>8.875</v>
      </c>
      <c r="H907" s="24">
        <f>E907*4+F907*9+G907*4</f>
        <v>134.875</v>
      </c>
      <c r="I907" s="82">
        <v>0.7124999999999999</v>
      </c>
      <c r="J907" s="1"/>
    </row>
    <row r="908" spans="1:32" s="47" customFormat="1" ht="48" customHeight="1">
      <c r="A908" s="16" t="s">
        <v>199</v>
      </c>
      <c r="B908" s="78">
        <f>C908*1.35</f>
        <v>114.75000000000001</v>
      </c>
      <c r="C908" s="20">
        <v>85</v>
      </c>
      <c r="D908" s="22"/>
      <c r="E908" s="11"/>
      <c r="F908" s="11"/>
      <c r="G908" s="11"/>
      <c r="H908" s="11"/>
      <c r="I908" s="11"/>
      <c r="J908" s="41"/>
      <c r="T908" s="83"/>
      <c r="U908" s="83"/>
      <c r="V908" s="83"/>
      <c r="W908" s="83"/>
      <c r="X908" s="83"/>
      <c r="Y908" s="83"/>
      <c r="Z908" s="83"/>
      <c r="AA908" s="83"/>
      <c r="AB908" s="83"/>
      <c r="AC908" s="83"/>
      <c r="AD908" s="83"/>
      <c r="AE908" s="83"/>
      <c r="AF908" s="83"/>
    </row>
    <row r="909" spans="1:10" ht="27" customHeight="1">
      <c r="A909" s="156" t="s">
        <v>203</v>
      </c>
      <c r="B909" s="115">
        <f>C909*1.5</f>
        <v>127.5</v>
      </c>
      <c r="C909" s="20">
        <v>85</v>
      </c>
      <c r="D909" s="22"/>
      <c r="E909" s="112"/>
      <c r="F909" s="112"/>
      <c r="G909" s="112"/>
      <c r="H909" s="151"/>
      <c r="I909" s="96"/>
      <c r="J909" s="1"/>
    </row>
    <row r="910" spans="1:10" ht="27" customHeight="1">
      <c r="A910" s="104" t="s">
        <v>39</v>
      </c>
      <c r="B910" s="80">
        <f>C910*1.19</f>
        <v>26.18</v>
      </c>
      <c r="C910" s="80">
        <v>22</v>
      </c>
      <c r="D910" s="22"/>
      <c r="E910" s="81"/>
      <c r="F910" s="147"/>
      <c r="G910" s="147"/>
      <c r="H910" s="44"/>
      <c r="I910" s="90"/>
      <c r="J910" s="1"/>
    </row>
    <row r="911" spans="1:10" ht="27" customHeight="1">
      <c r="A911" s="35" t="s">
        <v>87</v>
      </c>
      <c r="B911" s="20">
        <v>6</v>
      </c>
      <c r="C911" s="20">
        <v>6</v>
      </c>
      <c r="D911" s="22"/>
      <c r="E911" s="11"/>
      <c r="F911" s="147"/>
      <c r="G911" s="147"/>
      <c r="H911" s="44"/>
      <c r="I911" s="90"/>
      <c r="J911" s="1"/>
    </row>
    <row r="912" spans="1:32" s="47" customFormat="1" ht="19.5" customHeight="1">
      <c r="A912" s="104" t="s">
        <v>58</v>
      </c>
      <c r="B912" s="79">
        <v>11</v>
      </c>
      <c r="C912" s="113">
        <v>11</v>
      </c>
      <c r="D912" s="22"/>
      <c r="E912" s="81"/>
      <c r="F912" s="147"/>
      <c r="G912" s="147"/>
      <c r="H912" s="44"/>
      <c r="I912" s="90"/>
      <c r="J912" s="41"/>
      <c r="T912" s="83"/>
      <c r="U912" s="83"/>
      <c r="V912" s="83"/>
      <c r="W912" s="83"/>
      <c r="X912" s="83"/>
      <c r="Y912" s="83"/>
      <c r="Z912" s="83"/>
      <c r="AA912" s="83"/>
      <c r="AB912" s="83"/>
      <c r="AC912" s="83"/>
      <c r="AD912" s="83"/>
      <c r="AE912" s="83"/>
      <c r="AF912" s="83"/>
    </row>
    <row r="913" spans="1:10" ht="19.5" customHeight="1">
      <c r="A913" s="104" t="s">
        <v>31</v>
      </c>
      <c r="B913" s="80">
        <v>3</v>
      </c>
      <c r="C913" s="80">
        <v>3</v>
      </c>
      <c r="D913" s="22"/>
      <c r="E913" s="81"/>
      <c r="F913" s="81"/>
      <c r="G913" s="81"/>
      <c r="H913" s="20"/>
      <c r="I913" s="90"/>
      <c r="J913" s="1"/>
    </row>
    <row r="914" spans="1:10" ht="19.5" customHeight="1">
      <c r="A914" s="257" t="s">
        <v>124</v>
      </c>
      <c r="B914" s="257"/>
      <c r="C914" s="257"/>
      <c r="D914" s="214">
        <v>150</v>
      </c>
      <c r="E914" s="3">
        <v>5.6</v>
      </c>
      <c r="F914" s="3">
        <v>5.6</v>
      </c>
      <c r="G914" s="3">
        <v>23.4</v>
      </c>
      <c r="H914" s="24">
        <f>E914*4+F914*9+G914*4</f>
        <v>166.39999999999998</v>
      </c>
      <c r="I914" s="4">
        <v>41.29</v>
      </c>
      <c r="J914" s="1"/>
    </row>
    <row r="915" spans="1:10" ht="27" customHeight="1">
      <c r="A915" s="58" t="s">
        <v>44</v>
      </c>
      <c r="B915" s="20">
        <f>C915*1.25</f>
        <v>216.25</v>
      </c>
      <c r="C915" s="61">
        <v>173</v>
      </c>
      <c r="D915" s="22"/>
      <c r="E915" s="11"/>
      <c r="F915" s="11"/>
      <c r="G915" s="11"/>
      <c r="H915" s="20"/>
      <c r="I915" s="22"/>
      <c r="J915" s="1"/>
    </row>
    <row r="916" spans="1:10" ht="27" customHeight="1">
      <c r="A916" s="58" t="s">
        <v>38</v>
      </c>
      <c r="B916" s="11">
        <f>C916*1.25</f>
        <v>11.25</v>
      </c>
      <c r="C916" s="61">
        <v>9</v>
      </c>
      <c r="D916" s="22"/>
      <c r="E916" s="11"/>
      <c r="F916" s="11"/>
      <c r="G916" s="11"/>
      <c r="H916" s="20"/>
      <c r="I916" s="34"/>
      <c r="J916" s="1"/>
    </row>
    <row r="917" spans="1:32" ht="27" customHeight="1">
      <c r="A917" s="58" t="s">
        <v>30</v>
      </c>
      <c r="B917" s="20">
        <f>C917*1.33</f>
        <v>11.97</v>
      </c>
      <c r="C917" s="61">
        <v>9</v>
      </c>
      <c r="D917" s="22"/>
      <c r="E917" s="3"/>
      <c r="F917" s="3"/>
      <c r="G917" s="3"/>
      <c r="H917" s="24"/>
      <c r="I917" s="4"/>
      <c r="J917" s="1"/>
      <c r="T917" s="47"/>
      <c r="U917" s="47"/>
      <c r="V917" s="47"/>
      <c r="W917" s="47"/>
      <c r="X917" s="47"/>
      <c r="Y917" s="47"/>
      <c r="Z917" s="47"/>
      <c r="AA917" s="47"/>
      <c r="AB917" s="47"/>
      <c r="AC917" s="47"/>
      <c r="AD917" s="47"/>
      <c r="AE917" s="47"/>
      <c r="AF917" s="47"/>
    </row>
    <row r="918" spans="1:10" ht="56.25" customHeight="1">
      <c r="A918" s="58" t="s">
        <v>126</v>
      </c>
      <c r="B918" s="20">
        <v>3</v>
      </c>
      <c r="C918" s="20">
        <v>3</v>
      </c>
      <c r="D918" s="22"/>
      <c r="E918" s="11"/>
      <c r="F918" s="11"/>
      <c r="G918" s="11"/>
      <c r="H918" s="20"/>
      <c r="I918" s="22"/>
      <c r="J918" s="194"/>
    </row>
    <row r="919" spans="1:10" ht="27" customHeight="1">
      <c r="A919" s="58" t="s">
        <v>39</v>
      </c>
      <c r="B919" s="11">
        <f>C919*1.19</f>
        <v>7.14</v>
      </c>
      <c r="C919" s="20">
        <v>6</v>
      </c>
      <c r="D919" s="22"/>
      <c r="E919" s="11"/>
      <c r="F919" s="11"/>
      <c r="G919" s="11"/>
      <c r="H919" s="20"/>
      <c r="I919" s="34"/>
      <c r="J919" s="194"/>
    </row>
    <row r="920" spans="1:10" ht="27" customHeight="1">
      <c r="A920" s="40" t="s">
        <v>31</v>
      </c>
      <c r="B920" s="38">
        <v>4</v>
      </c>
      <c r="C920" s="63">
        <v>4</v>
      </c>
      <c r="D920" s="22"/>
      <c r="E920" s="6"/>
      <c r="F920" s="6"/>
      <c r="G920" s="6"/>
      <c r="H920" s="15"/>
      <c r="I920" s="223"/>
      <c r="J920" s="194"/>
    </row>
    <row r="921" spans="1:32" ht="27" customHeight="1">
      <c r="A921" s="58" t="s">
        <v>43</v>
      </c>
      <c r="B921" s="20">
        <v>4</v>
      </c>
      <c r="C921" s="20">
        <v>4</v>
      </c>
      <c r="D921" s="22"/>
      <c r="E921" s="11"/>
      <c r="F921" s="11"/>
      <c r="G921" s="11"/>
      <c r="H921" s="20"/>
      <c r="I921" s="119"/>
      <c r="J921" s="210"/>
      <c r="T921" s="47"/>
      <c r="U921" s="47"/>
      <c r="V921" s="47"/>
      <c r="W921" s="47"/>
      <c r="X921" s="47"/>
      <c r="Y921" s="47"/>
      <c r="Z921" s="47"/>
      <c r="AA921" s="47"/>
      <c r="AB921" s="47"/>
      <c r="AC921" s="47"/>
      <c r="AD921" s="47"/>
      <c r="AE921" s="47"/>
      <c r="AF921" s="47"/>
    </row>
    <row r="922" spans="1:10" ht="27" customHeight="1">
      <c r="A922" s="58" t="s">
        <v>25</v>
      </c>
      <c r="B922" s="20">
        <v>1</v>
      </c>
      <c r="C922" s="20">
        <v>1</v>
      </c>
      <c r="D922" s="22"/>
      <c r="E922" s="11"/>
      <c r="F922" s="11"/>
      <c r="G922" s="11"/>
      <c r="H922" s="20"/>
      <c r="I922" s="34"/>
      <c r="J922" s="193"/>
    </row>
    <row r="923" spans="1:10" ht="27" customHeight="1">
      <c r="A923" s="273" t="s">
        <v>408</v>
      </c>
      <c r="B923" s="273"/>
      <c r="C923" s="273"/>
      <c r="D923" s="248">
        <v>200</v>
      </c>
      <c r="E923" s="3">
        <v>0</v>
      </c>
      <c r="F923" s="3">
        <v>0</v>
      </c>
      <c r="G923" s="3">
        <v>17.9</v>
      </c>
      <c r="H923" s="2">
        <f>E923*4+F923*9+G923*4</f>
        <v>71.6</v>
      </c>
      <c r="I923" s="4">
        <v>0</v>
      </c>
      <c r="J923" s="197"/>
    </row>
    <row r="924" spans="1:10" ht="47.25" customHeight="1">
      <c r="A924" s="58" t="s">
        <v>201</v>
      </c>
      <c r="B924" s="22">
        <v>0.4</v>
      </c>
      <c r="C924" s="22">
        <v>0.4</v>
      </c>
      <c r="D924" s="22"/>
      <c r="E924" s="11"/>
      <c r="F924" s="11"/>
      <c r="G924" s="11"/>
      <c r="H924" s="20"/>
      <c r="I924" s="4"/>
      <c r="J924" s="1"/>
    </row>
    <row r="925" spans="1:10" ht="27" customHeight="1">
      <c r="A925" s="58" t="s">
        <v>25</v>
      </c>
      <c r="B925" s="22">
        <v>18</v>
      </c>
      <c r="C925" s="22">
        <v>18</v>
      </c>
      <c r="D925" s="22"/>
      <c r="E925" s="11"/>
      <c r="F925" s="11"/>
      <c r="G925" s="11"/>
      <c r="H925" s="20"/>
      <c r="I925" s="11"/>
      <c r="J925" s="1"/>
    </row>
    <row r="926" spans="1:10" ht="27" customHeight="1">
      <c r="A926" s="257" t="s">
        <v>23</v>
      </c>
      <c r="B926" s="257"/>
      <c r="C926" s="257"/>
      <c r="D926" s="214">
        <v>15</v>
      </c>
      <c r="E926" s="3">
        <v>0.99</v>
      </c>
      <c r="F926" s="3">
        <v>0.18</v>
      </c>
      <c r="G926" s="3">
        <v>5.01</v>
      </c>
      <c r="H926" s="2">
        <v>25.619999999999997</v>
      </c>
      <c r="I926" s="4">
        <v>0</v>
      </c>
      <c r="J926" s="1"/>
    </row>
    <row r="927" spans="1:10" ht="27" customHeight="1">
      <c r="A927" s="257" t="s">
        <v>91</v>
      </c>
      <c r="B927" s="257"/>
      <c r="C927" s="257"/>
      <c r="D927" s="214">
        <v>10</v>
      </c>
      <c r="E927" s="3">
        <v>0.8</v>
      </c>
      <c r="F927" s="3">
        <v>0.1</v>
      </c>
      <c r="G927" s="3">
        <v>3.8</v>
      </c>
      <c r="H927" s="2">
        <v>19.3</v>
      </c>
      <c r="I927" s="4">
        <v>0</v>
      </c>
      <c r="J927" s="1"/>
    </row>
    <row r="928" spans="1:10" s="47" customFormat="1" ht="27" customHeight="1">
      <c r="A928" s="257" t="s">
        <v>83</v>
      </c>
      <c r="B928" s="257"/>
      <c r="C928" s="257"/>
      <c r="D928" s="214">
        <v>10</v>
      </c>
      <c r="E928" s="3"/>
      <c r="F928" s="3"/>
      <c r="G928" s="3"/>
      <c r="H928" s="2"/>
      <c r="I928" s="3"/>
      <c r="J928" s="41"/>
    </row>
    <row r="929" spans="1:10" ht="27" customHeight="1">
      <c r="A929" s="58"/>
      <c r="B929" s="20"/>
      <c r="C929" s="20"/>
      <c r="D929" s="22"/>
      <c r="E929" s="11"/>
      <c r="F929" s="11"/>
      <c r="G929" s="11"/>
      <c r="H929" s="20"/>
      <c r="I929" s="34"/>
      <c r="J929" s="1"/>
    </row>
    <row r="930" spans="1:10" ht="27" customHeight="1">
      <c r="A930" s="263" t="s">
        <v>22</v>
      </c>
      <c r="B930" s="264"/>
      <c r="C930" s="264"/>
      <c r="D930" s="264"/>
      <c r="E930" s="13">
        <f>E833+E847+E898+E845+E906</f>
        <v>50.089999999999996</v>
      </c>
      <c r="F930" s="13">
        <f>F833+F847+F898+F845+F906</f>
        <v>44.55499999999999</v>
      </c>
      <c r="G930" s="13">
        <f>G833+G847+G898+G845+G906</f>
        <v>262.385</v>
      </c>
      <c r="H930" s="46">
        <f>H833+H847+H898+H845+H906</f>
        <v>1653.1950000000002</v>
      </c>
      <c r="I930" s="18">
        <f>I833+I847+I898+I845+I906</f>
        <v>77.3925</v>
      </c>
      <c r="J930" s="1"/>
    </row>
    <row r="931" spans="1:10" ht="27" customHeight="1">
      <c r="A931" s="259" t="s">
        <v>21</v>
      </c>
      <c r="B931" s="259"/>
      <c r="C931" s="259"/>
      <c r="D931" s="259"/>
      <c r="E931" s="259"/>
      <c r="F931" s="259"/>
      <c r="G931" s="259"/>
      <c r="H931" s="259"/>
      <c r="I931" s="259"/>
      <c r="J931" s="1"/>
    </row>
    <row r="932" spans="1:10" ht="27" customHeight="1">
      <c r="A932" s="274" t="s">
        <v>1</v>
      </c>
      <c r="B932" s="262" t="s">
        <v>2</v>
      </c>
      <c r="C932" s="262" t="s">
        <v>3</v>
      </c>
      <c r="D932" s="262" t="s">
        <v>4</v>
      </c>
      <c r="E932" s="262"/>
      <c r="F932" s="262"/>
      <c r="G932" s="262"/>
      <c r="H932" s="262"/>
      <c r="I932" s="116" t="s">
        <v>155</v>
      </c>
      <c r="J932" s="1"/>
    </row>
    <row r="933" spans="1:18" s="47" customFormat="1" ht="27" customHeight="1">
      <c r="A933" s="274"/>
      <c r="B933" s="262"/>
      <c r="C933" s="262"/>
      <c r="D933" s="220" t="s">
        <v>5</v>
      </c>
      <c r="E933" s="140" t="s">
        <v>6</v>
      </c>
      <c r="F933" s="140" t="s">
        <v>7</v>
      </c>
      <c r="G933" s="140" t="s">
        <v>8</v>
      </c>
      <c r="H933" s="19" t="s">
        <v>9</v>
      </c>
      <c r="I933" s="116" t="s">
        <v>137</v>
      </c>
      <c r="J933" s="41"/>
      <c r="K933" s="83"/>
      <c r="L933" s="83"/>
      <c r="M933" s="83"/>
      <c r="N933" s="83"/>
      <c r="O933" s="83"/>
      <c r="P933" s="83"/>
      <c r="Q933" s="83"/>
      <c r="R933" s="83"/>
    </row>
    <row r="934" spans="1:10" ht="27" customHeight="1">
      <c r="A934" s="263" t="s">
        <v>10</v>
      </c>
      <c r="B934" s="263"/>
      <c r="C934" s="263"/>
      <c r="D934" s="64">
        <f>D935+40+D944+D951</f>
        <v>550</v>
      </c>
      <c r="E934" s="13">
        <f>SUM(E935:E948)</f>
        <v>6</v>
      </c>
      <c r="F934" s="13">
        <f>SUM(F935:F948)</f>
        <v>6.541666666666666</v>
      </c>
      <c r="G934" s="13">
        <f>SUM(G935:G948)</f>
        <v>74.8</v>
      </c>
      <c r="H934" s="46">
        <f>SUM(H935:H948)</f>
        <v>382.075</v>
      </c>
      <c r="I934" s="18">
        <f>SUM(I935:I948)</f>
        <v>2.94</v>
      </c>
      <c r="J934" s="1"/>
    </row>
    <row r="935" spans="1:10" ht="27" customHeight="1">
      <c r="A935" s="267" t="s">
        <v>327</v>
      </c>
      <c r="B935" s="267"/>
      <c r="C935" s="267"/>
      <c r="D935" s="214">
        <v>200</v>
      </c>
      <c r="E935" s="3">
        <v>2.9</v>
      </c>
      <c r="F935" s="3">
        <v>6.1</v>
      </c>
      <c r="G935" s="3">
        <v>19.3</v>
      </c>
      <c r="H935" s="2">
        <f>E935*4+F935*9+G935*4</f>
        <v>143.7</v>
      </c>
      <c r="I935" s="69">
        <v>0.46</v>
      </c>
      <c r="J935" s="1"/>
    </row>
    <row r="936" spans="1:10" ht="27" customHeight="1">
      <c r="A936" s="5" t="s">
        <v>314</v>
      </c>
      <c r="B936" s="171">
        <v>25</v>
      </c>
      <c r="C936" s="171">
        <v>25</v>
      </c>
      <c r="D936" s="214"/>
      <c r="E936" s="3"/>
      <c r="F936" s="3"/>
      <c r="G936" s="3"/>
      <c r="H936" s="2"/>
      <c r="I936" s="235"/>
      <c r="J936" s="1"/>
    </row>
    <row r="937" spans="1:10" ht="27" customHeight="1">
      <c r="A937" s="58" t="s">
        <v>60</v>
      </c>
      <c r="B937" s="171">
        <v>182</v>
      </c>
      <c r="C937" s="171">
        <v>182</v>
      </c>
      <c r="D937" s="214"/>
      <c r="E937" s="3"/>
      <c r="F937" s="3"/>
      <c r="G937" s="3"/>
      <c r="H937" s="2"/>
      <c r="I937" s="235"/>
      <c r="J937" s="1"/>
    </row>
    <row r="938" spans="1:10" ht="27" customHeight="1">
      <c r="A938" s="35" t="s">
        <v>25</v>
      </c>
      <c r="B938" s="171">
        <v>3</v>
      </c>
      <c r="C938" s="171">
        <v>3</v>
      </c>
      <c r="D938" s="214"/>
      <c r="E938" s="3"/>
      <c r="F938" s="3"/>
      <c r="G938" s="3"/>
      <c r="H938" s="2"/>
      <c r="I938" s="235"/>
      <c r="J938" s="1"/>
    </row>
    <row r="939" spans="1:10" ht="27" customHeight="1">
      <c r="A939" s="40" t="s">
        <v>61</v>
      </c>
      <c r="B939" s="171">
        <v>1</v>
      </c>
      <c r="C939" s="171">
        <v>1</v>
      </c>
      <c r="D939" s="214"/>
      <c r="E939" s="3"/>
      <c r="F939" s="3"/>
      <c r="G939" s="3"/>
      <c r="H939" s="2"/>
      <c r="I939" s="235"/>
      <c r="J939" s="1"/>
    </row>
    <row r="940" spans="1:10" ht="27" customHeight="1">
      <c r="A940" s="40" t="s">
        <v>31</v>
      </c>
      <c r="B940" s="171">
        <v>5</v>
      </c>
      <c r="C940" s="171">
        <v>5</v>
      </c>
      <c r="D940" s="214"/>
      <c r="E940" s="3"/>
      <c r="F940" s="3"/>
      <c r="G940" s="3"/>
      <c r="H940" s="2"/>
      <c r="I940" s="235"/>
      <c r="J940" s="1"/>
    </row>
    <row r="941" spans="1:10" ht="27" customHeight="1">
      <c r="A941" s="257" t="s">
        <v>70</v>
      </c>
      <c r="B941" s="257"/>
      <c r="C941" s="257"/>
      <c r="D941" s="214" t="s">
        <v>69</v>
      </c>
      <c r="E941" s="3">
        <v>1.4</v>
      </c>
      <c r="F941" s="3">
        <v>0.175</v>
      </c>
      <c r="G941" s="3">
        <v>29.8</v>
      </c>
      <c r="H941" s="2">
        <f>E941*4+F941*9+G941*4</f>
        <v>126.375</v>
      </c>
      <c r="I941" s="4">
        <v>0.48</v>
      </c>
      <c r="J941" s="1"/>
    </row>
    <row r="942" spans="1:10" ht="27" customHeight="1">
      <c r="A942" s="5" t="s">
        <v>29</v>
      </c>
      <c r="B942" s="171">
        <v>20</v>
      </c>
      <c r="C942" s="171">
        <v>20</v>
      </c>
      <c r="D942" s="214"/>
      <c r="E942" s="3"/>
      <c r="F942" s="3"/>
      <c r="G942" s="3"/>
      <c r="H942" s="2"/>
      <c r="I942" s="4"/>
      <c r="J942" s="1"/>
    </row>
    <row r="943" spans="1:10" ht="49.5" customHeight="1">
      <c r="A943" s="5" t="s">
        <v>84</v>
      </c>
      <c r="B943" s="171">
        <v>20.2</v>
      </c>
      <c r="C943" s="171">
        <v>20</v>
      </c>
      <c r="D943" s="214"/>
      <c r="E943" s="3"/>
      <c r="F943" s="3"/>
      <c r="G943" s="3"/>
      <c r="H943" s="3"/>
      <c r="I943" s="3"/>
      <c r="J943" s="1"/>
    </row>
    <row r="944" spans="1:10" ht="27" customHeight="1">
      <c r="A944" s="273" t="s">
        <v>77</v>
      </c>
      <c r="B944" s="273"/>
      <c r="C944" s="273"/>
      <c r="D944" s="214">
        <v>180</v>
      </c>
      <c r="E944" s="3">
        <v>0.1</v>
      </c>
      <c r="F944" s="3">
        <v>0</v>
      </c>
      <c r="G944" s="3">
        <v>18.1</v>
      </c>
      <c r="H944" s="2">
        <f>E944*4+F944*9+G944*4</f>
        <v>72.80000000000001</v>
      </c>
      <c r="I944" s="4">
        <v>2</v>
      </c>
      <c r="J944" s="1"/>
    </row>
    <row r="945" spans="1:10" ht="27" customHeight="1">
      <c r="A945" s="104" t="s">
        <v>27</v>
      </c>
      <c r="B945" s="22">
        <v>0.4</v>
      </c>
      <c r="C945" s="22">
        <v>0.4</v>
      </c>
      <c r="D945" s="22"/>
      <c r="E945" s="11"/>
      <c r="F945" s="11"/>
      <c r="G945" s="11"/>
      <c r="H945" s="20"/>
      <c r="I945" s="31"/>
      <c r="J945" s="1"/>
    </row>
    <row r="946" spans="1:10" ht="27" customHeight="1">
      <c r="A946" s="104" t="s">
        <v>25</v>
      </c>
      <c r="B946" s="22">
        <v>18</v>
      </c>
      <c r="C946" s="22">
        <v>18</v>
      </c>
      <c r="D946" s="22"/>
      <c r="E946" s="11"/>
      <c r="F946" s="11"/>
      <c r="G946" s="11"/>
      <c r="H946" s="20"/>
      <c r="I946" s="4"/>
      <c r="J946" s="1"/>
    </row>
    <row r="947" spans="1:10" ht="27" customHeight="1">
      <c r="A947" s="104" t="s">
        <v>28</v>
      </c>
      <c r="B947" s="22">
        <v>6</v>
      </c>
      <c r="C947" s="22">
        <v>5</v>
      </c>
      <c r="D947" s="22"/>
      <c r="E947" s="11"/>
      <c r="F947" s="11"/>
      <c r="G947" s="11"/>
      <c r="H947" s="20"/>
      <c r="I947" s="11"/>
      <c r="J947" s="1"/>
    </row>
    <row r="948" spans="1:10" ht="27" customHeight="1">
      <c r="A948" s="257" t="s">
        <v>91</v>
      </c>
      <c r="B948" s="271"/>
      <c r="C948" s="271"/>
      <c r="D948" s="214">
        <v>20</v>
      </c>
      <c r="E948" s="3">
        <v>1.6</v>
      </c>
      <c r="F948" s="3">
        <v>0.26666666666666666</v>
      </c>
      <c r="G948" s="3">
        <v>7.6</v>
      </c>
      <c r="H948" s="24">
        <v>39.2</v>
      </c>
      <c r="I948" s="4">
        <v>0</v>
      </c>
      <c r="J948" s="1"/>
    </row>
    <row r="949" spans="1:10" ht="27" customHeight="1">
      <c r="A949" s="12" t="s">
        <v>83</v>
      </c>
      <c r="B949" s="216"/>
      <c r="C949" s="216"/>
      <c r="D949" s="214">
        <v>20</v>
      </c>
      <c r="E949" s="3"/>
      <c r="F949" s="3"/>
      <c r="G949" s="3"/>
      <c r="H949" s="2"/>
      <c r="I949" s="3"/>
      <c r="J949" s="1"/>
    </row>
    <row r="950" spans="1:10" ht="27" customHeight="1">
      <c r="A950" s="266" t="s">
        <v>68</v>
      </c>
      <c r="B950" s="266"/>
      <c r="C950" s="266"/>
      <c r="D950" s="65"/>
      <c r="E950" s="13">
        <f>E951</f>
        <v>0.4</v>
      </c>
      <c r="F950" s="13">
        <f>F951</f>
        <v>0.1</v>
      </c>
      <c r="G950" s="13">
        <f>G951</f>
        <v>21</v>
      </c>
      <c r="H950" s="13">
        <f>H951</f>
        <v>86.5</v>
      </c>
      <c r="I950" s="13">
        <f>I951</f>
        <v>19.3</v>
      </c>
      <c r="J950" s="1"/>
    </row>
    <row r="951" spans="1:10" ht="27" customHeight="1">
      <c r="A951" s="257" t="s">
        <v>71</v>
      </c>
      <c r="B951" s="258"/>
      <c r="C951" s="258"/>
      <c r="D951" s="168">
        <v>130</v>
      </c>
      <c r="E951" s="3">
        <v>0.4</v>
      </c>
      <c r="F951" s="3">
        <v>0.1</v>
      </c>
      <c r="G951" s="3">
        <v>21</v>
      </c>
      <c r="H951" s="2">
        <f>E951*4+F951*9+G951*4</f>
        <v>86.5</v>
      </c>
      <c r="I951" s="4">
        <v>19.3</v>
      </c>
      <c r="J951" s="1"/>
    </row>
    <row r="952" spans="1:10" ht="27" customHeight="1">
      <c r="A952" s="174" t="s">
        <v>53</v>
      </c>
      <c r="B952" s="171">
        <v>15</v>
      </c>
      <c r="C952" s="171">
        <v>15</v>
      </c>
      <c r="D952" s="214"/>
      <c r="E952" s="36"/>
      <c r="F952" s="36"/>
      <c r="G952" s="36"/>
      <c r="H952" s="37"/>
      <c r="I952" s="27"/>
      <c r="J952" s="1"/>
    </row>
    <row r="953" spans="1:10" ht="27" customHeight="1">
      <c r="A953" s="104" t="s">
        <v>25</v>
      </c>
      <c r="B953" s="22">
        <v>5</v>
      </c>
      <c r="C953" s="22">
        <v>5</v>
      </c>
      <c r="D953" s="22"/>
      <c r="E953" s="11"/>
      <c r="F953" s="11"/>
      <c r="G953" s="11"/>
      <c r="H953" s="11"/>
      <c r="I953" s="11"/>
      <c r="J953" s="1"/>
    </row>
    <row r="954" spans="1:10" ht="27" customHeight="1">
      <c r="A954" s="263" t="s">
        <v>11</v>
      </c>
      <c r="B954" s="263"/>
      <c r="C954" s="263"/>
      <c r="D954" s="64">
        <f>D955+275+D978+D987+D991</f>
        <v>715</v>
      </c>
      <c r="E954" s="13">
        <f>E955+E968+E978+E987+E991+E997+E999</f>
        <v>24.72142857142857</v>
      </c>
      <c r="F954" s="13">
        <f>F955+F968+F978+F987+F991+F997+F999</f>
        <v>18.14285714285714</v>
      </c>
      <c r="G954" s="13">
        <f>G955+G968+G978+G987+G991+G997+G999</f>
        <v>76.82857142857142</v>
      </c>
      <c r="H954" s="46">
        <f>H955+H968+H978+H987+H991+H997+H999</f>
        <v>572.1428571428571</v>
      </c>
      <c r="I954" s="13">
        <f>I955+I968+I978+I987+I991+I997+I999</f>
        <v>7.119999999999999</v>
      </c>
      <c r="J954" s="1"/>
    </row>
    <row r="955" spans="1:10" ht="63" customHeight="1">
      <c r="A955" s="219" t="s">
        <v>184</v>
      </c>
      <c r="B955" s="20">
        <f>C955*1.54</f>
        <v>92.4</v>
      </c>
      <c r="C955" s="22">
        <v>60</v>
      </c>
      <c r="D955" s="214">
        <v>60</v>
      </c>
      <c r="E955" s="3">
        <v>2.9</v>
      </c>
      <c r="F955" s="3">
        <v>0.1</v>
      </c>
      <c r="G955" s="3">
        <v>4.7</v>
      </c>
      <c r="H955" s="2">
        <v>32</v>
      </c>
      <c r="I955" s="4">
        <v>5.25</v>
      </c>
      <c r="J955" s="1"/>
    </row>
    <row r="956" spans="1:10" ht="27" customHeight="1">
      <c r="A956" s="265" t="s">
        <v>150</v>
      </c>
      <c r="B956" s="265"/>
      <c r="C956" s="265"/>
      <c r="D956" s="265"/>
      <c r="E956" s="265"/>
      <c r="F956" s="265"/>
      <c r="G956" s="265"/>
      <c r="H956" s="265"/>
      <c r="I956" s="265"/>
      <c r="J956" s="1"/>
    </row>
    <row r="957" spans="1:10" ht="40.5" customHeight="1">
      <c r="A957" s="224" t="s">
        <v>210</v>
      </c>
      <c r="B957" s="20">
        <f>C957*1.09</f>
        <v>65.4</v>
      </c>
      <c r="C957" s="22">
        <v>60</v>
      </c>
      <c r="D957" s="214">
        <v>60</v>
      </c>
      <c r="E957" s="3">
        <v>3</v>
      </c>
      <c r="F957" s="3">
        <v>0.15</v>
      </c>
      <c r="G957" s="3">
        <v>4.8</v>
      </c>
      <c r="H957" s="2">
        <f>E957*4+F957*9+G957*4</f>
        <v>32.55</v>
      </c>
      <c r="I957" s="4">
        <v>5.3</v>
      </c>
      <c r="J957" s="1"/>
    </row>
    <row r="958" spans="1:10" s="47" customFormat="1" ht="27" customHeight="1">
      <c r="A958" s="265" t="s">
        <v>150</v>
      </c>
      <c r="B958" s="265"/>
      <c r="C958" s="265"/>
      <c r="D958" s="265"/>
      <c r="E958" s="265"/>
      <c r="F958" s="265"/>
      <c r="G958" s="265"/>
      <c r="H958" s="265"/>
      <c r="I958" s="265"/>
      <c r="J958" s="41"/>
    </row>
    <row r="959" spans="1:10" ht="45" customHeight="1">
      <c r="A959" s="219" t="s">
        <v>183</v>
      </c>
      <c r="B959" s="20">
        <f>C959*1.67</f>
        <v>100.19999999999999</v>
      </c>
      <c r="C959" s="22">
        <v>60</v>
      </c>
      <c r="D959" s="214">
        <v>60</v>
      </c>
      <c r="E959" s="3">
        <v>1.35</v>
      </c>
      <c r="F959" s="3">
        <v>0.3</v>
      </c>
      <c r="G959" s="3">
        <v>8.4</v>
      </c>
      <c r="H959" s="2">
        <f>E959*4+F959*9+G959*4</f>
        <v>41.7</v>
      </c>
      <c r="I959" s="4">
        <v>6.3</v>
      </c>
      <c r="J959" s="1"/>
    </row>
    <row r="960" spans="1:10" ht="27" customHeight="1">
      <c r="A960" s="265" t="s">
        <v>150</v>
      </c>
      <c r="B960" s="265"/>
      <c r="C960" s="265"/>
      <c r="D960" s="265"/>
      <c r="E960" s="265"/>
      <c r="F960" s="265"/>
      <c r="G960" s="265"/>
      <c r="H960" s="265"/>
      <c r="I960" s="265"/>
      <c r="J960" s="1"/>
    </row>
    <row r="961" spans="1:10" ht="27" customHeight="1">
      <c r="A961" s="219" t="s">
        <v>186</v>
      </c>
      <c r="B961" s="20">
        <f>C961*1.16</f>
        <v>69.6</v>
      </c>
      <c r="C961" s="22">
        <v>60</v>
      </c>
      <c r="D961" s="214">
        <v>60</v>
      </c>
      <c r="E961" s="3">
        <v>1.35</v>
      </c>
      <c r="F961" s="3">
        <v>0.3</v>
      </c>
      <c r="G961" s="3">
        <v>8.4</v>
      </c>
      <c r="H961" s="2">
        <f>E961*4+F961*9+G961*4</f>
        <v>41.7</v>
      </c>
      <c r="I961" s="4">
        <v>6.3</v>
      </c>
      <c r="J961" s="1"/>
    </row>
    <row r="962" spans="1:10" ht="27" customHeight="1">
      <c r="A962" s="265" t="s">
        <v>150</v>
      </c>
      <c r="B962" s="265"/>
      <c r="C962" s="265"/>
      <c r="D962" s="265"/>
      <c r="E962" s="265"/>
      <c r="F962" s="265"/>
      <c r="G962" s="265"/>
      <c r="H962" s="265"/>
      <c r="I962" s="265"/>
      <c r="J962" s="1"/>
    </row>
    <row r="963" spans="1:18" s="47" customFormat="1" ht="27" customHeight="1">
      <c r="A963" s="261" t="s">
        <v>181</v>
      </c>
      <c r="B963" s="261"/>
      <c r="C963" s="261"/>
      <c r="D963" s="214" t="s">
        <v>170</v>
      </c>
      <c r="E963" s="3">
        <v>0.6</v>
      </c>
      <c r="F963" s="3">
        <v>0</v>
      </c>
      <c r="G963" s="3">
        <v>2.3</v>
      </c>
      <c r="H963" s="24">
        <f>E963*4+F963*9+G963*4</f>
        <v>11.6</v>
      </c>
      <c r="I963" s="4">
        <v>15</v>
      </c>
      <c r="J963" s="41"/>
      <c r="K963" s="83"/>
      <c r="L963" s="83"/>
      <c r="M963" s="83"/>
      <c r="N963" s="83"/>
      <c r="O963" s="83"/>
      <c r="P963" s="83"/>
      <c r="Q963" s="83"/>
      <c r="R963" s="83"/>
    </row>
    <row r="964" spans="1:10" ht="27" customHeight="1">
      <c r="A964" s="35" t="s">
        <v>117</v>
      </c>
      <c r="B964" s="15">
        <f>C964*1.33</f>
        <v>26.6</v>
      </c>
      <c r="C964" s="171">
        <v>20</v>
      </c>
      <c r="D964" s="171"/>
      <c r="E964" s="6"/>
      <c r="F964" s="6"/>
      <c r="G964" s="6"/>
      <c r="H964" s="15"/>
      <c r="I964" s="14"/>
      <c r="J964" s="1"/>
    </row>
    <row r="965" spans="1:10" ht="27" customHeight="1">
      <c r="A965" s="5" t="s">
        <v>123</v>
      </c>
      <c r="B965" s="15">
        <f>C965*1.02</f>
        <v>40.8</v>
      </c>
      <c r="C965" s="171">
        <v>40</v>
      </c>
      <c r="D965" s="171"/>
      <c r="E965" s="6"/>
      <c r="F965" s="6"/>
      <c r="G965" s="6"/>
      <c r="H965" s="15"/>
      <c r="I965" s="14"/>
      <c r="J965" s="1"/>
    </row>
    <row r="966" spans="1:10" ht="27" customHeight="1">
      <c r="A966" s="35" t="s">
        <v>108</v>
      </c>
      <c r="B966" s="15">
        <f>C966*1.05</f>
        <v>42</v>
      </c>
      <c r="C966" s="171">
        <v>40</v>
      </c>
      <c r="D966" s="171"/>
      <c r="E966" s="6"/>
      <c r="F966" s="6"/>
      <c r="G966" s="6"/>
      <c r="H966" s="15"/>
      <c r="I966" s="14"/>
      <c r="J966" s="1"/>
    </row>
    <row r="967" spans="1:10" ht="27" customHeight="1">
      <c r="A967" s="104" t="s">
        <v>92</v>
      </c>
      <c r="B967" s="15">
        <f>C967*1.35</f>
        <v>4.050000000000001</v>
      </c>
      <c r="C967" s="171">
        <v>3</v>
      </c>
      <c r="D967" s="171"/>
      <c r="E967" s="6"/>
      <c r="F967" s="6"/>
      <c r="G967" s="6"/>
      <c r="H967" s="15"/>
      <c r="I967" s="14"/>
      <c r="J967" s="1"/>
    </row>
    <row r="968" spans="1:10" ht="27" customHeight="1">
      <c r="A968" s="257" t="s">
        <v>122</v>
      </c>
      <c r="B968" s="257"/>
      <c r="C968" s="257"/>
      <c r="D968" s="214" t="s">
        <v>168</v>
      </c>
      <c r="E968" s="3">
        <v>6.2</v>
      </c>
      <c r="F968" s="3">
        <v>4.6</v>
      </c>
      <c r="G968" s="3">
        <v>12.8</v>
      </c>
      <c r="H968" s="2">
        <f>E968*4+F968*9+G968*4</f>
        <v>117.4</v>
      </c>
      <c r="I968" s="4">
        <v>0.75</v>
      </c>
      <c r="J968" s="1"/>
    </row>
    <row r="969" spans="1:10" ht="42.75" customHeight="1">
      <c r="A969" s="16" t="s">
        <v>199</v>
      </c>
      <c r="B969" s="91">
        <f>C969*1.35</f>
        <v>41.85</v>
      </c>
      <c r="C969" s="15">
        <v>31</v>
      </c>
      <c r="D969" s="217"/>
      <c r="E969" s="43"/>
      <c r="F969" s="148"/>
      <c r="G969" s="148"/>
      <c r="H969" s="152"/>
      <c r="I969" s="27"/>
      <c r="J969" s="1"/>
    </row>
    <row r="970" spans="1:10" ht="27" customHeight="1">
      <c r="A970" s="156" t="s">
        <v>203</v>
      </c>
      <c r="B970" s="115">
        <f>C970*1.5</f>
        <v>46.5</v>
      </c>
      <c r="C970" s="15">
        <v>31</v>
      </c>
      <c r="D970" s="107"/>
      <c r="E970" s="112"/>
      <c r="F970" s="112"/>
      <c r="G970" s="112"/>
      <c r="H970" s="151"/>
      <c r="I970" s="96"/>
      <c r="J970" s="1"/>
    </row>
    <row r="971" spans="1:10" ht="27" customHeight="1">
      <c r="A971" s="5" t="s">
        <v>34</v>
      </c>
      <c r="B971" s="20">
        <f>C971*1.33</f>
        <v>73.15</v>
      </c>
      <c r="C971" s="26">
        <v>55</v>
      </c>
      <c r="D971" s="217"/>
      <c r="E971" s="43"/>
      <c r="F971" s="148"/>
      <c r="G971" s="148"/>
      <c r="H971" s="152"/>
      <c r="I971" s="27"/>
      <c r="J971" s="1"/>
    </row>
    <row r="972" spans="1:10" ht="27" customHeight="1">
      <c r="A972" s="5" t="s">
        <v>35</v>
      </c>
      <c r="B972" s="20">
        <f>C972*1.43</f>
        <v>78.64999999999999</v>
      </c>
      <c r="C972" s="26">
        <v>55</v>
      </c>
      <c r="D972" s="217"/>
      <c r="E972" s="43"/>
      <c r="F972" s="148"/>
      <c r="G972" s="148"/>
      <c r="H972" s="152"/>
      <c r="I972" s="27"/>
      <c r="J972" s="1"/>
    </row>
    <row r="973" spans="1:10" ht="16.5" customHeight="1">
      <c r="A973" s="5" t="s">
        <v>36</v>
      </c>
      <c r="B973" s="20">
        <f>C973*1.54</f>
        <v>84.7</v>
      </c>
      <c r="C973" s="26">
        <v>55</v>
      </c>
      <c r="D973" s="217"/>
      <c r="E973" s="43"/>
      <c r="F973" s="148"/>
      <c r="G973" s="148"/>
      <c r="H973" s="152"/>
      <c r="I973" s="27"/>
      <c r="J973" s="1"/>
    </row>
    <row r="974" spans="1:10" ht="19.5" customHeight="1">
      <c r="A974" s="5" t="s">
        <v>37</v>
      </c>
      <c r="B974" s="20">
        <f>C974*1.67</f>
        <v>91.85</v>
      </c>
      <c r="C974" s="26">
        <v>55</v>
      </c>
      <c r="D974" s="217"/>
      <c r="E974" s="43"/>
      <c r="F974" s="148"/>
      <c r="G974" s="148"/>
      <c r="H974" s="152"/>
      <c r="I974" s="27"/>
      <c r="J974" s="1"/>
    </row>
    <row r="975" spans="1:10" ht="17.25" customHeight="1">
      <c r="A975" s="5" t="s">
        <v>39</v>
      </c>
      <c r="B975" s="20">
        <f>C975*1.19</f>
        <v>19.04</v>
      </c>
      <c r="C975" s="22">
        <v>16</v>
      </c>
      <c r="D975" s="217"/>
      <c r="E975" s="43"/>
      <c r="F975" s="6"/>
      <c r="G975" s="6"/>
      <c r="H975" s="20"/>
      <c r="I975" s="27"/>
      <c r="J975" s="1"/>
    </row>
    <row r="976" spans="1:10" ht="18.75" customHeight="1">
      <c r="A976" s="5" t="s">
        <v>31</v>
      </c>
      <c r="B976" s="20">
        <v>3</v>
      </c>
      <c r="C976" s="22">
        <v>3</v>
      </c>
      <c r="D976" s="217"/>
      <c r="E976" s="43"/>
      <c r="F976" s="6"/>
      <c r="G976" s="6"/>
      <c r="H976" s="20"/>
      <c r="I976" s="27"/>
      <c r="J976" s="1"/>
    </row>
    <row r="977" spans="1:10" ht="19.5" customHeight="1">
      <c r="A977" s="104" t="s">
        <v>56</v>
      </c>
      <c r="B977" s="11">
        <v>0.1</v>
      </c>
      <c r="C977" s="11">
        <v>0.1</v>
      </c>
      <c r="D977" s="22"/>
      <c r="E977" s="11"/>
      <c r="F977" s="11"/>
      <c r="G977" s="11"/>
      <c r="H977" s="2"/>
      <c r="I977" s="34"/>
      <c r="J977" s="1"/>
    </row>
    <row r="978" spans="1:10" ht="20.25" customHeight="1">
      <c r="A978" s="267" t="s">
        <v>312</v>
      </c>
      <c r="B978" s="267"/>
      <c r="C978" s="267"/>
      <c r="D978" s="214">
        <v>70</v>
      </c>
      <c r="E978" s="3">
        <v>8.4</v>
      </c>
      <c r="F978" s="3">
        <v>6.7</v>
      </c>
      <c r="G978" s="3">
        <v>11.2</v>
      </c>
      <c r="H978" s="2">
        <f>E978*4+F978*9+G978*4</f>
        <v>138.7</v>
      </c>
      <c r="I978" s="4">
        <v>0.02</v>
      </c>
      <c r="J978" s="1"/>
    </row>
    <row r="979" spans="1:10" ht="27" customHeight="1">
      <c r="A979" s="111" t="s">
        <v>191</v>
      </c>
      <c r="B979" s="91">
        <v>52</v>
      </c>
      <c r="C979" s="22">
        <v>52</v>
      </c>
      <c r="D979" s="22"/>
      <c r="E979" s="11"/>
      <c r="F979" s="11"/>
      <c r="G979" s="11"/>
      <c r="H979" s="20"/>
      <c r="I979" s="27"/>
      <c r="J979" s="1"/>
    </row>
    <row r="980" spans="1:10" ht="27" customHeight="1">
      <c r="A980" s="156" t="s">
        <v>33</v>
      </c>
      <c r="B980" s="105">
        <f>C980*1.18</f>
        <v>61.36</v>
      </c>
      <c r="C980" s="22">
        <v>52</v>
      </c>
      <c r="D980" s="22"/>
      <c r="E980" s="11"/>
      <c r="F980" s="11"/>
      <c r="G980" s="11"/>
      <c r="H980" s="20"/>
      <c r="I980" s="31"/>
      <c r="J980" s="1"/>
    </row>
    <row r="981" spans="1:10" ht="27" customHeight="1">
      <c r="A981" s="16" t="s">
        <v>40</v>
      </c>
      <c r="B981" s="105">
        <f>C981*1.36</f>
        <v>70.72</v>
      </c>
      <c r="C981" s="22">
        <v>52</v>
      </c>
      <c r="D981" s="22"/>
      <c r="E981" s="11"/>
      <c r="F981" s="11"/>
      <c r="G981" s="11"/>
      <c r="H981" s="20"/>
      <c r="I981" s="31"/>
      <c r="J981" s="194"/>
    </row>
    <row r="982" spans="1:10" ht="27" customHeight="1">
      <c r="A982" s="104" t="s">
        <v>29</v>
      </c>
      <c r="B982" s="22">
        <v>13</v>
      </c>
      <c r="C982" s="22">
        <v>13</v>
      </c>
      <c r="D982" s="22"/>
      <c r="E982" s="11"/>
      <c r="F982" s="11"/>
      <c r="G982" s="11"/>
      <c r="H982" s="20"/>
      <c r="I982" s="31"/>
      <c r="J982" s="194"/>
    </row>
    <row r="983" spans="1:32" s="47" customFormat="1" ht="27" customHeight="1">
      <c r="A983" s="99" t="s">
        <v>39</v>
      </c>
      <c r="B983" s="57">
        <f>C983*1.19</f>
        <v>8.33</v>
      </c>
      <c r="C983" s="67">
        <v>7</v>
      </c>
      <c r="D983" s="22"/>
      <c r="E983" s="11"/>
      <c r="F983" s="11"/>
      <c r="G983" s="11"/>
      <c r="H983" s="20"/>
      <c r="I983" s="31"/>
      <c r="J983" s="195"/>
      <c r="T983" s="83"/>
      <c r="U983" s="83"/>
      <c r="V983" s="83"/>
      <c r="W983" s="83"/>
      <c r="X983" s="83"/>
      <c r="Y983" s="83"/>
      <c r="Z983" s="83"/>
      <c r="AA983" s="83"/>
      <c r="AB983" s="83"/>
      <c r="AC983" s="83"/>
      <c r="AD983" s="83"/>
      <c r="AE983" s="83"/>
      <c r="AF983" s="83"/>
    </row>
    <row r="984" spans="1:10" ht="27" customHeight="1">
      <c r="A984" s="35" t="s">
        <v>87</v>
      </c>
      <c r="B984" s="22">
        <v>10</v>
      </c>
      <c r="C984" s="22">
        <v>10</v>
      </c>
      <c r="D984" s="22"/>
      <c r="E984" s="11"/>
      <c r="F984" s="11"/>
      <c r="G984" s="11"/>
      <c r="H984" s="20"/>
      <c r="I984" s="31"/>
      <c r="J984" s="194"/>
    </row>
    <row r="985" spans="1:10" ht="27" customHeight="1">
      <c r="A985" s="104" t="s">
        <v>58</v>
      </c>
      <c r="B985" s="62">
        <v>7</v>
      </c>
      <c r="C985" s="62">
        <v>7</v>
      </c>
      <c r="D985" s="62"/>
      <c r="E985" s="103"/>
      <c r="F985" s="103"/>
      <c r="G985" s="103"/>
      <c r="H985" s="61"/>
      <c r="I985" s="66"/>
      <c r="J985" s="194"/>
    </row>
    <row r="986" spans="1:10" ht="27" customHeight="1">
      <c r="A986" s="5" t="s">
        <v>31</v>
      </c>
      <c r="B986" s="62">
        <v>3</v>
      </c>
      <c r="C986" s="62">
        <v>3</v>
      </c>
      <c r="D986" s="62"/>
      <c r="E986" s="103"/>
      <c r="F986" s="103"/>
      <c r="G986" s="103"/>
      <c r="H986" s="61"/>
      <c r="I986" s="66"/>
      <c r="J986" s="194"/>
    </row>
    <row r="987" spans="1:10" ht="27" customHeight="1">
      <c r="A987" s="267" t="s">
        <v>330</v>
      </c>
      <c r="B987" s="271"/>
      <c r="C987" s="271"/>
      <c r="D987" s="214">
        <v>130</v>
      </c>
      <c r="E987" s="3">
        <v>3.9</v>
      </c>
      <c r="F987" s="3">
        <v>6.2</v>
      </c>
      <c r="G987" s="3">
        <v>17.3</v>
      </c>
      <c r="H987" s="2">
        <f>E987*4+F987*9+G987*4</f>
        <v>140.60000000000002</v>
      </c>
      <c r="I987" s="52">
        <v>0</v>
      </c>
      <c r="J987" s="194"/>
    </row>
    <row r="988" spans="1:10" ht="27" customHeight="1">
      <c r="A988" s="104" t="s">
        <v>54</v>
      </c>
      <c r="B988" s="20">
        <v>32.5</v>
      </c>
      <c r="C988" s="20">
        <v>32.5</v>
      </c>
      <c r="D988" s="22"/>
      <c r="E988" s="11"/>
      <c r="F988" s="11"/>
      <c r="G988" s="11"/>
      <c r="H988" s="20"/>
      <c r="I988" s="30"/>
      <c r="J988" s="194"/>
    </row>
    <row r="989" spans="1:10" ht="27" customHeight="1">
      <c r="A989" s="104" t="s">
        <v>60</v>
      </c>
      <c r="B989" s="20">
        <v>104</v>
      </c>
      <c r="C989" s="20">
        <v>104</v>
      </c>
      <c r="D989" s="22"/>
      <c r="E989" s="11"/>
      <c r="F989" s="11"/>
      <c r="G989" s="11"/>
      <c r="H989" s="20"/>
      <c r="I989" s="30"/>
      <c r="J989" s="194"/>
    </row>
    <row r="990" spans="1:10" ht="27" customHeight="1">
      <c r="A990" s="104" t="s">
        <v>31</v>
      </c>
      <c r="B990" s="20">
        <v>5</v>
      </c>
      <c r="C990" s="20">
        <v>5</v>
      </c>
      <c r="D990" s="22"/>
      <c r="E990" s="11"/>
      <c r="F990" s="11"/>
      <c r="G990" s="11"/>
      <c r="H990" s="20"/>
      <c r="I990" s="30"/>
      <c r="J990" s="194"/>
    </row>
    <row r="991" spans="1:10" ht="27" customHeight="1">
      <c r="A991" s="283" t="s">
        <v>98</v>
      </c>
      <c r="B991" s="283"/>
      <c r="C991" s="283"/>
      <c r="D991" s="168">
        <v>180</v>
      </c>
      <c r="E991" s="25">
        <v>0.1</v>
      </c>
      <c r="F991" s="25">
        <v>0</v>
      </c>
      <c r="G991" s="25">
        <v>15.1</v>
      </c>
      <c r="H991" s="2">
        <f>E991*4+F991*9+G991*4</f>
        <v>60.8</v>
      </c>
      <c r="I991" s="4">
        <v>1.1</v>
      </c>
      <c r="J991" s="194"/>
    </row>
    <row r="992" spans="1:32" ht="27" customHeight="1">
      <c r="A992" s="5" t="s">
        <v>99</v>
      </c>
      <c r="B992" s="22">
        <v>18.9</v>
      </c>
      <c r="C992" s="22">
        <v>18</v>
      </c>
      <c r="D992" s="214"/>
      <c r="E992" s="3"/>
      <c r="F992" s="3"/>
      <c r="G992" s="3"/>
      <c r="H992" s="2"/>
      <c r="I992" s="4"/>
      <c r="J992" s="194"/>
      <c r="T992" s="47"/>
      <c r="U992" s="47"/>
      <c r="V992" s="47"/>
      <c r="W992" s="47"/>
      <c r="X992" s="47"/>
      <c r="Y992" s="47"/>
      <c r="Z992" s="47"/>
      <c r="AA992" s="47"/>
      <c r="AB992" s="47"/>
      <c r="AC992" s="47"/>
      <c r="AD992" s="47"/>
      <c r="AE992" s="47"/>
      <c r="AF992" s="47"/>
    </row>
    <row r="993" spans="1:10" ht="27" customHeight="1">
      <c r="A993" s="5" t="s">
        <v>100</v>
      </c>
      <c r="B993" s="22">
        <v>20</v>
      </c>
      <c r="C993" s="22">
        <v>18</v>
      </c>
      <c r="D993" s="214"/>
      <c r="E993" s="3"/>
      <c r="F993" s="3"/>
      <c r="G993" s="3"/>
      <c r="H993" s="2"/>
      <c r="I993" s="4"/>
      <c r="J993" s="194"/>
    </row>
    <row r="994" spans="1:10" ht="27" customHeight="1">
      <c r="A994" s="5" t="s">
        <v>101</v>
      </c>
      <c r="B994" s="22">
        <v>18.4</v>
      </c>
      <c r="C994" s="22">
        <v>18</v>
      </c>
      <c r="D994" s="214"/>
      <c r="E994" s="3"/>
      <c r="F994" s="3"/>
      <c r="G994" s="3"/>
      <c r="H994" s="2"/>
      <c r="I994" s="4"/>
      <c r="J994" s="194"/>
    </row>
    <row r="995" spans="1:10" ht="27" customHeight="1">
      <c r="A995" s="5" t="s">
        <v>25</v>
      </c>
      <c r="B995" s="22">
        <v>12</v>
      </c>
      <c r="C995" s="22">
        <v>12</v>
      </c>
      <c r="D995" s="214"/>
      <c r="E995" s="3"/>
      <c r="F995" s="32"/>
      <c r="G995" s="36"/>
      <c r="H995" s="37"/>
      <c r="I995" s="27"/>
      <c r="J995" s="194"/>
    </row>
    <row r="996" spans="1:10" ht="27" customHeight="1">
      <c r="A996" s="5" t="s">
        <v>93</v>
      </c>
      <c r="B996" s="11">
        <v>8.6</v>
      </c>
      <c r="C996" s="11">
        <v>8.6</v>
      </c>
      <c r="D996" s="214"/>
      <c r="E996" s="3"/>
      <c r="F996" s="3"/>
      <c r="G996" s="3"/>
      <c r="H996" s="2"/>
      <c r="I996" s="4"/>
      <c r="J996" s="194"/>
    </row>
    <row r="997" spans="1:10" ht="27" customHeight="1">
      <c r="A997" s="257" t="s">
        <v>91</v>
      </c>
      <c r="B997" s="271"/>
      <c r="C997" s="271"/>
      <c r="D997" s="214">
        <v>15</v>
      </c>
      <c r="E997" s="3">
        <v>1.25</v>
      </c>
      <c r="F997" s="3">
        <v>0.2</v>
      </c>
      <c r="G997" s="3">
        <v>5.7</v>
      </c>
      <c r="H997" s="2">
        <v>29.5</v>
      </c>
      <c r="I997" s="4">
        <v>0</v>
      </c>
      <c r="J997" s="194"/>
    </row>
    <row r="998" spans="1:10" ht="27" customHeight="1">
      <c r="A998" s="12" t="s">
        <v>83</v>
      </c>
      <c r="B998" s="216"/>
      <c r="C998" s="216"/>
      <c r="D998" s="214">
        <v>15</v>
      </c>
      <c r="E998" s="3"/>
      <c r="F998" s="3"/>
      <c r="G998" s="3"/>
      <c r="H998" s="2"/>
      <c r="I998" s="3"/>
      <c r="J998" s="194"/>
    </row>
    <row r="999" spans="1:10" ht="27" customHeight="1">
      <c r="A999" s="269" t="s">
        <v>23</v>
      </c>
      <c r="B999" s="270"/>
      <c r="C999" s="270"/>
      <c r="D999" s="214">
        <v>30</v>
      </c>
      <c r="E999" s="3">
        <v>1.9714285714285715</v>
      </c>
      <c r="F999" s="3">
        <v>0.34285714285714286</v>
      </c>
      <c r="G999" s="3">
        <v>10.028571428571428</v>
      </c>
      <c r="H999" s="2">
        <v>53.142857142857146</v>
      </c>
      <c r="I999" s="4">
        <v>0</v>
      </c>
      <c r="J999" s="194"/>
    </row>
    <row r="1000" spans="1:10" ht="27" customHeight="1">
      <c r="A1000" s="263" t="s">
        <v>12</v>
      </c>
      <c r="B1000" s="263"/>
      <c r="C1000" s="263"/>
      <c r="D1000" s="64">
        <f aca="true" t="shared" si="9" ref="D1000:I1000">D1001+D1002</f>
        <v>250</v>
      </c>
      <c r="E1000" s="13">
        <f t="shared" si="9"/>
        <v>2.8</v>
      </c>
      <c r="F1000" s="13">
        <f t="shared" si="9"/>
        <v>5</v>
      </c>
      <c r="G1000" s="13">
        <f t="shared" si="9"/>
        <v>51</v>
      </c>
      <c r="H1000" s="46">
        <f t="shared" si="9"/>
        <v>260.2</v>
      </c>
      <c r="I1000" s="64">
        <f t="shared" si="9"/>
        <v>2</v>
      </c>
      <c r="J1000" s="194"/>
    </row>
    <row r="1001" spans="1:10" ht="65.25" customHeight="1">
      <c r="A1001" s="246" t="s">
        <v>321</v>
      </c>
      <c r="B1001" s="22">
        <v>50</v>
      </c>
      <c r="C1001" s="22">
        <v>50</v>
      </c>
      <c r="D1001" s="247">
        <v>50</v>
      </c>
      <c r="E1001" s="3">
        <v>1.8</v>
      </c>
      <c r="F1001" s="3">
        <v>5</v>
      </c>
      <c r="G1001" s="3">
        <v>22</v>
      </c>
      <c r="H1001" s="24">
        <f>E1001*4+F1001*9+G1001*4</f>
        <v>140.2</v>
      </c>
      <c r="I1001" s="4">
        <v>0</v>
      </c>
      <c r="J1001" s="194"/>
    </row>
    <row r="1002" spans="1:10" ht="27" customHeight="1">
      <c r="A1002" s="218" t="s">
        <v>97</v>
      </c>
      <c r="B1002" s="214">
        <v>200</v>
      </c>
      <c r="C1002" s="214">
        <v>200</v>
      </c>
      <c r="D1002" s="214">
        <v>200</v>
      </c>
      <c r="E1002" s="3">
        <v>1</v>
      </c>
      <c r="F1002" s="3">
        <v>0</v>
      </c>
      <c r="G1002" s="3">
        <v>29</v>
      </c>
      <c r="H1002" s="2">
        <f>E1002*4+F1002*9+G1002*4</f>
        <v>120</v>
      </c>
      <c r="I1002" s="4">
        <v>2</v>
      </c>
      <c r="J1002" s="194"/>
    </row>
    <row r="1003" spans="1:10" ht="27" customHeight="1">
      <c r="A1003" s="275" t="s">
        <v>158</v>
      </c>
      <c r="B1003" s="275"/>
      <c r="C1003" s="275"/>
      <c r="D1003" s="167">
        <f>D1004+D1012+D1015+D1018</f>
        <v>470</v>
      </c>
      <c r="E1003" s="98">
        <f>E1004+E1012+E1015+E1019+E1018</f>
        <v>12.12</v>
      </c>
      <c r="F1003" s="98">
        <f>F1004+F1012+F1015+F1019+F1018</f>
        <v>11.540000000000001</v>
      </c>
      <c r="G1003" s="98">
        <f>G1004+G1012+G1015+G1019+G1018</f>
        <v>66</v>
      </c>
      <c r="H1003" s="28">
        <f>H1004+H1012+H1015+H1019+H1018</f>
        <v>416.34</v>
      </c>
      <c r="I1003" s="28">
        <f>I1004+I1012+I1015+I1019+I1018</f>
        <v>18.304000000000002</v>
      </c>
      <c r="J1003" s="194"/>
    </row>
    <row r="1004" spans="1:10" ht="27" customHeight="1">
      <c r="A1004" s="261" t="s">
        <v>409</v>
      </c>
      <c r="B1004" s="261"/>
      <c r="C1004" s="261"/>
      <c r="D1004" s="248">
        <v>70</v>
      </c>
      <c r="E1004" s="3">
        <v>8.1</v>
      </c>
      <c r="F1004" s="3">
        <v>7.8</v>
      </c>
      <c r="G1004" s="3">
        <v>9.2</v>
      </c>
      <c r="H1004" s="2">
        <f>E1004*4+F1004*9+G1004*4</f>
        <v>139.39999999999998</v>
      </c>
      <c r="I1004" s="4">
        <v>0.504</v>
      </c>
      <c r="J1004" s="194"/>
    </row>
    <row r="1005" spans="1:10" ht="27" customHeight="1">
      <c r="A1005" s="16" t="s">
        <v>192</v>
      </c>
      <c r="B1005" s="115">
        <v>52</v>
      </c>
      <c r="C1005" s="63">
        <v>52</v>
      </c>
      <c r="D1005" s="171"/>
      <c r="E1005" s="6"/>
      <c r="F1005" s="6"/>
      <c r="G1005" s="6"/>
      <c r="H1005" s="6"/>
      <c r="I1005" s="14"/>
      <c r="J1005" s="194"/>
    </row>
    <row r="1006" spans="1:10" ht="45.75" customHeight="1">
      <c r="A1006" s="16" t="s">
        <v>204</v>
      </c>
      <c r="B1006" s="78">
        <f>C1006*2.32</f>
        <v>120.63999999999999</v>
      </c>
      <c r="C1006" s="63">
        <v>52</v>
      </c>
      <c r="D1006" s="171"/>
      <c r="E1006" s="11"/>
      <c r="F1006" s="11"/>
      <c r="G1006" s="11"/>
      <c r="H1006" s="20"/>
      <c r="I1006" s="22"/>
      <c r="J1006" s="194"/>
    </row>
    <row r="1007" spans="1:10" ht="27" customHeight="1">
      <c r="A1007" s="16" t="s">
        <v>207</v>
      </c>
      <c r="B1007" s="78">
        <f>C1007*1.27</f>
        <v>66.04</v>
      </c>
      <c r="C1007" s="63">
        <v>52</v>
      </c>
      <c r="D1007" s="171"/>
      <c r="E1007" s="11"/>
      <c r="F1007" s="11"/>
      <c r="G1007" s="11"/>
      <c r="H1007" s="20"/>
      <c r="I1007" s="22"/>
      <c r="J1007" s="194"/>
    </row>
    <row r="1008" spans="1:10" ht="27" customHeight="1">
      <c r="A1008" s="35" t="s">
        <v>29</v>
      </c>
      <c r="B1008" s="6">
        <v>15.5</v>
      </c>
      <c r="C1008" s="249">
        <v>15.5</v>
      </c>
      <c r="D1008" s="171"/>
      <c r="E1008" s="6"/>
      <c r="F1008" s="6"/>
      <c r="G1008" s="6"/>
      <c r="H1008" s="15"/>
      <c r="I1008" s="33"/>
      <c r="J1008" s="194"/>
    </row>
    <row r="1009" spans="1:10" ht="27" customHeight="1">
      <c r="A1009" s="35" t="s">
        <v>87</v>
      </c>
      <c r="B1009" s="15">
        <v>6</v>
      </c>
      <c r="C1009" s="102">
        <v>6</v>
      </c>
      <c r="D1009" s="171"/>
      <c r="E1009" s="6"/>
      <c r="F1009" s="6"/>
      <c r="G1009" s="6"/>
      <c r="H1009" s="15"/>
      <c r="I1009" s="33"/>
      <c r="J1009" s="194"/>
    </row>
    <row r="1010" spans="1:10" ht="27" customHeight="1">
      <c r="A1010" s="35" t="s">
        <v>162</v>
      </c>
      <c r="B1010" s="15">
        <v>14</v>
      </c>
      <c r="C1010" s="15">
        <v>14</v>
      </c>
      <c r="D1010" s="171"/>
      <c r="E1010" s="171"/>
      <c r="F1010" s="6"/>
      <c r="G1010" s="6"/>
      <c r="H1010" s="15"/>
      <c r="I1010" s="33"/>
      <c r="J1010" s="194"/>
    </row>
    <row r="1011" spans="1:10" ht="27" customHeight="1">
      <c r="A1011" s="40" t="s">
        <v>31</v>
      </c>
      <c r="B1011" s="38">
        <v>3</v>
      </c>
      <c r="C1011" s="63">
        <v>3</v>
      </c>
      <c r="D1011" s="171"/>
      <c r="E1011" s="6"/>
      <c r="F1011" s="6"/>
      <c r="G1011" s="6"/>
      <c r="H1011" s="15"/>
      <c r="I1011" s="33"/>
      <c r="J1011" s="193"/>
    </row>
    <row r="1012" spans="1:10" ht="27" customHeight="1">
      <c r="A1012" s="273" t="s">
        <v>211</v>
      </c>
      <c r="B1012" s="273"/>
      <c r="C1012" s="273"/>
      <c r="D1012" s="214">
        <v>120</v>
      </c>
      <c r="E1012" s="3">
        <v>2.3</v>
      </c>
      <c r="F1012" s="3">
        <v>3.5</v>
      </c>
      <c r="G1012" s="3">
        <v>24.72</v>
      </c>
      <c r="H1012" s="2">
        <f>E1012*4+F1012*9+G1012*4</f>
        <v>139.57999999999998</v>
      </c>
      <c r="I1012" s="4">
        <v>0</v>
      </c>
      <c r="J1012" s="197"/>
    </row>
    <row r="1013" spans="1:10" ht="27" customHeight="1">
      <c r="A1013" s="104" t="s">
        <v>47</v>
      </c>
      <c r="B1013" s="20">
        <v>41</v>
      </c>
      <c r="C1013" s="20">
        <v>41</v>
      </c>
      <c r="D1013" s="22"/>
      <c r="E1013" s="11"/>
      <c r="F1013" s="11"/>
      <c r="G1013" s="11"/>
      <c r="H1013" s="20"/>
      <c r="I1013" s="22"/>
      <c r="J1013" s="1"/>
    </row>
    <row r="1014" spans="1:10" ht="27" customHeight="1">
      <c r="A1014" s="104" t="s">
        <v>31</v>
      </c>
      <c r="B1014" s="20">
        <v>3</v>
      </c>
      <c r="C1014" s="20">
        <v>3</v>
      </c>
      <c r="D1014" s="22"/>
      <c r="E1014" s="11"/>
      <c r="F1014" s="11"/>
      <c r="G1014" s="11"/>
      <c r="H1014" s="20"/>
      <c r="I1014" s="22"/>
      <c r="J1014" s="1"/>
    </row>
    <row r="1015" spans="1:10" ht="27" customHeight="1">
      <c r="A1015" s="257" t="s">
        <v>159</v>
      </c>
      <c r="B1015" s="257"/>
      <c r="C1015" s="257"/>
      <c r="D1015" s="214">
        <v>180</v>
      </c>
      <c r="E1015" s="3">
        <v>0</v>
      </c>
      <c r="F1015" s="3">
        <v>0</v>
      </c>
      <c r="G1015" s="3">
        <v>15.1</v>
      </c>
      <c r="H1015" s="2">
        <f>E1015*4+F1015*9+G1015*4</f>
        <v>60.4</v>
      </c>
      <c r="I1015" s="4">
        <v>0</v>
      </c>
      <c r="J1015" s="1"/>
    </row>
    <row r="1016" spans="1:10" ht="27" customHeight="1">
      <c r="A1016" s="104" t="s">
        <v>27</v>
      </c>
      <c r="B1016" s="22">
        <v>0.4</v>
      </c>
      <c r="C1016" s="22">
        <v>0.4</v>
      </c>
      <c r="D1016" s="22"/>
      <c r="E1016" s="11"/>
      <c r="F1016" s="11"/>
      <c r="G1016" s="11"/>
      <c r="H1016" s="20"/>
      <c r="I1016" s="4"/>
      <c r="J1016" s="1"/>
    </row>
    <row r="1017" spans="1:10" ht="27" customHeight="1">
      <c r="A1017" s="104" t="s">
        <v>25</v>
      </c>
      <c r="B1017" s="22">
        <v>15</v>
      </c>
      <c r="C1017" s="22">
        <v>15</v>
      </c>
      <c r="D1017" s="22"/>
      <c r="E1017" s="11"/>
      <c r="F1017" s="11"/>
      <c r="G1017" s="11"/>
      <c r="H1017" s="20"/>
      <c r="I1017" s="11"/>
      <c r="J1017" s="1"/>
    </row>
    <row r="1018" spans="1:10" ht="27" customHeight="1">
      <c r="A1018" s="261" t="s">
        <v>166</v>
      </c>
      <c r="B1018" s="261"/>
      <c r="C1018" s="261"/>
      <c r="D1018" s="168">
        <v>100</v>
      </c>
      <c r="E1018" s="25">
        <v>0.4</v>
      </c>
      <c r="F1018" s="25">
        <v>0</v>
      </c>
      <c r="G1018" s="25">
        <v>10.3</v>
      </c>
      <c r="H1018" s="2">
        <f>E1018*4+F1018*9+G1018*4</f>
        <v>42.800000000000004</v>
      </c>
      <c r="I1018" s="4">
        <v>17.8</v>
      </c>
      <c r="J1018" s="1" t="s">
        <v>78</v>
      </c>
    </row>
    <row r="1019" spans="1:10" ht="27" customHeight="1">
      <c r="A1019" s="273" t="s">
        <v>23</v>
      </c>
      <c r="B1019" s="273"/>
      <c r="C1019" s="273"/>
      <c r="D1019" s="214">
        <v>20</v>
      </c>
      <c r="E1019" s="3">
        <v>1.32</v>
      </c>
      <c r="F1019" s="3">
        <v>0.23999999999999996</v>
      </c>
      <c r="G1019" s="3">
        <v>6.679999999999999</v>
      </c>
      <c r="H1019" s="2">
        <v>34.16</v>
      </c>
      <c r="I1019" s="4">
        <v>0</v>
      </c>
      <c r="J1019" s="1"/>
    </row>
    <row r="1020" spans="1:10" ht="27" customHeight="1">
      <c r="A1020" s="263" t="s">
        <v>22</v>
      </c>
      <c r="B1020" s="264"/>
      <c r="C1020" s="264"/>
      <c r="D1020" s="264"/>
      <c r="E1020" s="13">
        <f>E934+E954+E1000+E950+E1003</f>
        <v>46.04142857142857</v>
      </c>
      <c r="F1020" s="13">
        <f>F934+F954+F1000+F950+F1003</f>
        <v>41.324523809523804</v>
      </c>
      <c r="G1020" s="13">
        <f>G934+G954+G1000+G950+G1003</f>
        <v>289.62857142857143</v>
      </c>
      <c r="H1020" s="46">
        <f>H934+H954+H1000+H950+H1003</f>
        <v>1717.2578571428571</v>
      </c>
      <c r="I1020" s="18">
        <f>I934+I954+I1000+I950+I1003</f>
        <v>49.664</v>
      </c>
      <c r="J1020" s="1"/>
    </row>
    <row r="1021" spans="1:10" ht="27" customHeight="1">
      <c r="A1021" s="259" t="s">
        <v>215</v>
      </c>
      <c r="B1021" s="259"/>
      <c r="C1021" s="259"/>
      <c r="D1021" s="259"/>
      <c r="E1021" s="259"/>
      <c r="F1021" s="259"/>
      <c r="G1021" s="259"/>
      <c r="H1021" s="259"/>
      <c r="I1021" s="259"/>
      <c r="J1021" s="1"/>
    </row>
    <row r="1022" spans="1:10" ht="27" customHeight="1">
      <c r="A1022" s="274" t="s">
        <v>1</v>
      </c>
      <c r="B1022" s="262" t="s">
        <v>2</v>
      </c>
      <c r="C1022" s="262" t="s">
        <v>3</v>
      </c>
      <c r="D1022" s="262" t="s">
        <v>4</v>
      </c>
      <c r="E1022" s="262"/>
      <c r="F1022" s="262"/>
      <c r="G1022" s="262"/>
      <c r="H1022" s="262"/>
      <c r="I1022" s="116" t="s">
        <v>155</v>
      </c>
      <c r="J1022" s="1"/>
    </row>
    <row r="1023" spans="1:10" ht="27" customHeight="1">
      <c r="A1023" s="274"/>
      <c r="B1023" s="262"/>
      <c r="C1023" s="262"/>
      <c r="D1023" s="220" t="s">
        <v>5</v>
      </c>
      <c r="E1023" s="140" t="s">
        <v>6</v>
      </c>
      <c r="F1023" s="140" t="s">
        <v>7</v>
      </c>
      <c r="G1023" s="140" t="s">
        <v>8</v>
      </c>
      <c r="H1023" s="19" t="s">
        <v>9</v>
      </c>
      <c r="I1023" s="116" t="s">
        <v>137</v>
      </c>
      <c r="J1023" s="1"/>
    </row>
    <row r="1024" spans="1:10" ht="27" customHeight="1">
      <c r="A1024" s="263" t="s">
        <v>10</v>
      </c>
      <c r="B1024" s="263"/>
      <c r="C1024" s="263"/>
      <c r="D1024" s="64">
        <f>D1025+25+D1033+D1037</f>
        <v>545</v>
      </c>
      <c r="E1024" s="13">
        <f>E1025+E1031+E1033</f>
        <v>6.1</v>
      </c>
      <c r="F1024" s="13">
        <f>F1025+F1031+F1033</f>
        <v>9.2</v>
      </c>
      <c r="G1024" s="13">
        <f>G1025+G1031+G1033</f>
        <v>63.3</v>
      </c>
      <c r="H1024" s="46">
        <f>H1025+H1031+H1033</f>
        <v>360.40000000000003</v>
      </c>
      <c r="I1024" s="13">
        <f>I1025+I1031+I1033</f>
        <v>0</v>
      </c>
      <c r="J1024" s="1"/>
    </row>
    <row r="1025" spans="1:10" ht="27" customHeight="1">
      <c r="A1025" s="261" t="s">
        <v>380</v>
      </c>
      <c r="B1025" s="261"/>
      <c r="C1025" s="261"/>
      <c r="D1025" s="214">
        <v>200</v>
      </c>
      <c r="E1025" s="3">
        <v>1.9</v>
      </c>
      <c r="F1025" s="3">
        <v>5.1</v>
      </c>
      <c r="G1025" s="3">
        <v>21.3</v>
      </c>
      <c r="H1025" s="2">
        <f>E1025*4+F1025*9+G1025*4</f>
        <v>138.7</v>
      </c>
      <c r="I1025" s="4">
        <v>0</v>
      </c>
      <c r="J1025" s="1"/>
    </row>
    <row r="1026" spans="1:10" ht="27" customHeight="1">
      <c r="A1026" s="35" t="s">
        <v>216</v>
      </c>
      <c r="B1026" s="171">
        <v>25</v>
      </c>
      <c r="C1026" s="171">
        <v>25</v>
      </c>
      <c r="D1026" s="123"/>
      <c r="E1026" s="13"/>
      <c r="F1026" s="13"/>
      <c r="G1026" s="13"/>
      <c r="H1026" s="46"/>
      <c r="I1026" s="18"/>
      <c r="J1026" s="1"/>
    </row>
    <row r="1027" spans="1:10" ht="27" customHeight="1">
      <c r="A1027" s="35" t="s">
        <v>60</v>
      </c>
      <c r="B1027" s="171">
        <v>200</v>
      </c>
      <c r="C1027" s="171">
        <v>200</v>
      </c>
      <c r="D1027" s="123"/>
      <c r="E1027" s="13"/>
      <c r="F1027" s="13"/>
      <c r="G1027" s="13"/>
      <c r="H1027" s="46"/>
      <c r="I1027" s="18"/>
      <c r="J1027" s="1"/>
    </row>
    <row r="1028" spans="1:10" ht="27" customHeight="1">
      <c r="A1028" s="5" t="s">
        <v>25</v>
      </c>
      <c r="B1028" s="15">
        <v>5</v>
      </c>
      <c r="C1028" s="15">
        <v>5</v>
      </c>
      <c r="D1028" s="123"/>
      <c r="E1028" s="6"/>
      <c r="F1028" s="6"/>
      <c r="G1028" s="6"/>
      <c r="H1028" s="15"/>
      <c r="I1028" s="117"/>
      <c r="J1028" s="1"/>
    </row>
    <row r="1029" spans="1:10" ht="27" customHeight="1">
      <c r="A1029" s="5" t="s">
        <v>61</v>
      </c>
      <c r="B1029" s="15">
        <v>1</v>
      </c>
      <c r="C1029" s="15">
        <v>1</v>
      </c>
      <c r="D1029" s="123"/>
      <c r="E1029" s="6"/>
      <c r="F1029" s="6"/>
      <c r="G1029" s="6"/>
      <c r="H1029" s="15"/>
      <c r="I1029" s="117"/>
      <c r="J1029" s="1"/>
    </row>
    <row r="1030" spans="1:10" ht="27" customHeight="1">
      <c r="A1030" s="35" t="s">
        <v>31</v>
      </c>
      <c r="B1030" s="15">
        <v>5</v>
      </c>
      <c r="C1030" s="15">
        <v>5</v>
      </c>
      <c r="D1030" s="171"/>
      <c r="E1030" s="6"/>
      <c r="F1030" s="6"/>
      <c r="G1030" s="6"/>
      <c r="H1030" s="15"/>
      <c r="I1030" s="14"/>
      <c r="J1030" s="1"/>
    </row>
    <row r="1031" spans="1:10" ht="41.25" customHeight="1">
      <c r="A1031" s="261" t="s">
        <v>387</v>
      </c>
      <c r="B1031" s="261"/>
      <c r="C1031" s="261"/>
      <c r="D1031" s="56" t="s">
        <v>217</v>
      </c>
      <c r="E1031" s="3">
        <v>3.7</v>
      </c>
      <c r="F1031" s="3">
        <v>3.9</v>
      </c>
      <c r="G1031" s="3">
        <v>26.5</v>
      </c>
      <c r="H1031" s="24">
        <f>E1031*4+F1031*9+G1031*4</f>
        <v>155.9</v>
      </c>
      <c r="I1031" s="4">
        <v>0</v>
      </c>
      <c r="J1031" s="1"/>
    </row>
    <row r="1032" spans="1:10" ht="48" customHeight="1">
      <c r="A1032" s="58" t="s">
        <v>316</v>
      </c>
      <c r="B1032" s="22">
        <v>25</v>
      </c>
      <c r="C1032" s="22">
        <v>25</v>
      </c>
      <c r="D1032" s="22"/>
      <c r="E1032" s="11"/>
      <c r="F1032" s="11"/>
      <c r="G1032" s="11"/>
      <c r="H1032" s="20"/>
      <c r="I1032" s="31"/>
      <c r="J1032" s="1"/>
    </row>
    <row r="1033" spans="1:10" ht="27" customHeight="1">
      <c r="A1033" s="273" t="s">
        <v>79</v>
      </c>
      <c r="B1033" s="273"/>
      <c r="C1033" s="273"/>
      <c r="D1033" s="214">
        <v>170</v>
      </c>
      <c r="E1033" s="3">
        <v>0.5</v>
      </c>
      <c r="F1033" s="3">
        <v>0.2</v>
      </c>
      <c r="G1033" s="3">
        <v>15.5</v>
      </c>
      <c r="H1033" s="2">
        <f>G1033*4+F1033*9+E1033*4</f>
        <v>65.8</v>
      </c>
      <c r="I1033" s="4">
        <v>0</v>
      </c>
      <c r="J1033" s="1"/>
    </row>
    <row r="1034" spans="1:10" ht="27" customHeight="1">
      <c r="A1034" s="58" t="s">
        <v>62</v>
      </c>
      <c r="B1034" s="22">
        <v>2</v>
      </c>
      <c r="C1034" s="22">
        <v>2</v>
      </c>
      <c r="D1034" s="22"/>
      <c r="E1034" s="11"/>
      <c r="F1034" s="11"/>
      <c r="G1034" s="11"/>
      <c r="H1034" s="20"/>
      <c r="I1034" s="31"/>
      <c r="J1034" s="1"/>
    </row>
    <row r="1035" spans="1:18" s="47" customFormat="1" ht="27" customHeight="1">
      <c r="A1035" s="58" t="s">
        <v>25</v>
      </c>
      <c r="B1035" s="22">
        <v>15</v>
      </c>
      <c r="C1035" s="22">
        <v>15</v>
      </c>
      <c r="D1035" s="22"/>
      <c r="E1035" s="11"/>
      <c r="F1035" s="11"/>
      <c r="G1035" s="11"/>
      <c r="H1035" s="20"/>
      <c r="I1035" s="31"/>
      <c r="J1035" s="41"/>
      <c r="K1035" s="83"/>
      <c r="L1035" s="83"/>
      <c r="M1035" s="83"/>
      <c r="N1035" s="83"/>
      <c r="O1035" s="83"/>
      <c r="P1035" s="83"/>
      <c r="Q1035" s="83"/>
      <c r="R1035" s="83"/>
    </row>
    <row r="1036" spans="1:10" s="47" customFormat="1" ht="27" customHeight="1">
      <c r="A1036" s="266" t="s">
        <v>68</v>
      </c>
      <c r="B1036" s="266"/>
      <c r="C1036" s="266"/>
      <c r="D1036" s="65"/>
      <c r="E1036" s="13">
        <f>E1037</f>
        <v>0.8</v>
      </c>
      <c r="F1036" s="13">
        <f>F1037</f>
        <v>0.2</v>
      </c>
      <c r="G1036" s="13">
        <f>G1037</f>
        <v>20</v>
      </c>
      <c r="H1036" s="46">
        <f>H1037</f>
        <v>85</v>
      </c>
      <c r="I1036" s="13">
        <f>I1037</f>
        <v>5.1</v>
      </c>
      <c r="J1036" s="41"/>
    </row>
    <row r="1037" spans="1:10" s="47" customFormat="1" ht="27" customHeight="1">
      <c r="A1037" s="219" t="s">
        <v>152</v>
      </c>
      <c r="B1037" s="214">
        <v>150</v>
      </c>
      <c r="C1037" s="214">
        <v>150</v>
      </c>
      <c r="D1037" s="214">
        <v>150</v>
      </c>
      <c r="E1037" s="3">
        <v>0.8</v>
      </c>
      <c r="F1037" s="3">
        <v>0.2</v>
      </c>
      <c r="G1037" s="3">
        <v>20</v>
      </c>
      <c r="H1037" s="2">
        <f>E1037*4+F1037*9+G1037*4</f>
        <v>85</v>
      </c>
      <c r="I1037" s="4">
        <v>5.1</v>
      </c>
      <c r="J1037" s="41"/>
    </row>
    <row r="1038" spans="1:10" s="47" customFormat="1" ht="27" customHeight="1">
      <c r="A1038" s="263" t="s">
        <v>11</v>
      </c>
      <c r="B1038" s="263"/>
      <c r="C1038" s="263"/>
      <c r="D1038" s="64">
        <f>D1044+260+D1074+D1080+D1087</f>
        <v>690</v>
      </c>
      <c r="E1038" s="13">
        <f>E1044+E1060+E1074+E1080+E1087+E1090+E1092</f>
        <v>26.46666666666667</v>
      </c>
      <c r="F1038" s="13">
        <f>F1044+F1060+F1074+F1080+F1087+F1090+F1092</f>
        <v>19.766666666666666</v>
      </c>
      <c r="G1038" s="13">
        <f>G1044+G1060+G1074+G1080+G1087+G1090+G1092</f>
        <v>74.2</v>
      </c>
      <c r="H1038" s="46">
        <f>H1044+H1060+H1074+H1080+H1087+H1090+H1092</f>
        <v>582.8333333333334</v>
      </c>
      <c r="I1038" s="18">
        <f>I1044+I1060+I1074+I1080+I1087+I1090+I1092</f>
        <v>12.587692307692308</v>
      </c>
      <c r="J1038" s="41"/>
    </row>
    <row r="1039" spans="1:10" s="47" customFormat="1" ht="27" customHeight="1">
      <c r="A1039" s="267" t="s">
        <v>156</v>
      </c>
      <c r="B1039" s="268"/>
      <c r="C1039" s="268"/>
      <c r="D1039" s="214">
        <v>60</v>
      </c>
      <c r="E1039" s="3">
        <v>0.9</v>
      </c>
      <c r="F1039" s="3">
        <v>3</v>
      </c>
      <c r="G1039" s="3">
        <v>4.5</v>
      </c>
      <c r="H1039" s="2">
        <f>E1039*4+F1039*9+G1039*4</f>
        <v>48.6</v>
      </c>
      <c r="I1039" s="4">
        <v>1.3</v>
      </c>
      <c r="J1039" s="41"/>
    </row>
    <row r="1040" spans="1:10" s="47" customFormat="1" ht="27" customHeight="1">
      <c r="A1040" s="5" t="s">
        <v>57</v>
      </c>
      <c r="B1040" s="20">
        <f>C1040*1.25</f>
        <v>78.75</v>
      </c>
      <c r="C1040" s="20">
        <v>63</v>
      </c>
      <c r="D1040" s="22"/>
      <c r="E1040" s="11"/>
      <c r="F1040" s="11"/>
      <c r="G1040" s="11"/>
      <c r="H1040" s="20"/>
      <c r="I1040" s="27"/>
      <c r="J1040" s="41"/>
    </row>
    <row r="1041" spans="1:10" s="47" customFormat="1" ht="27" customHeight="1">
      <c r="A1041" s="104" t="s">
        <v>30</v>
      </c>
      <c r="B1041" s="20">
        <f>C1041*1.33</f>
        <v>83.79</v>
      </c>
      <c r="C1041" s="20">
        <v>63</v>
      </c>
      <c r="D1041" s="22"/>
      <c r="E1041" s="11"/>
      <c r="F1041" s="11"/>
      <c r="G1041" s="11"/>
      <c r="H1041" s="2"/>
      <c r="I1041" s="34"/>
      <c r="J1041" s="41"/>
    </row>
    <row r="1042" spans="1:10" s="47" customFormat="1" ht="27" customHeight="1">
      <c r="A1042" s="104" t="s">
        <v>31</v>
      </c>
      <c r="B1042" s="20">
        <v>3</v>
      </c>
      <c r="C1042" s="20">
        <v>3</v>
      </c>
      <c r="D1042" s="22"/>
      <c r="E1042" s="11"/>
      <c r="F1042" s="11"/>
      <c r="G1042" s="11"/>
      <c r="H1042" s="2"/>
      <c r="I1042" s="34"/>
      <c r="J1042" s="41"/>
    </row>
    <row r="1043" spans="1:10" s="47" customFormat="1" ht="19.5" customHeight="1">
      <c r="A1043" s="265" t="s">
        <v>150</v>
      </c>
      <c r="B1043" s="265"/>
      <c r="C1043" s="265"/>
      <c r="D1043" s="265"/>
      <c r="E1043" s="265"/>
      <c r="F1043" s="265"/>
      <c r="G1043" s="265"/>
      <c r="H1043" s="265"/>
      <c r="I1043" s="265"/>
      <c r="J1043" s="41"/>
    </row>
    <row r="1044" spans="1:10" s="47" customFormat="1" ht="16.5" customHeight="1">
      <c r="A1044" s="260" t="s">
        <v>218</v>
      </c>
      <c r="B1044" s="271"/>
      <c r="C1044" s="271"/>
      <c r="D1044" s="168">
        <v>60</v>
      </c>
      <c r="E1044" s="25">
        <v>0.8</v>
      </c>
      <c r="F1044" s="25">
        <v>4.2</v>
      </c>
      <c r="G1044" s="25">
        <v>4.1</v>
      </c>
      <c r="H1044" s="21">
        <f>G1044*4+F1044*9+E1044*4</f>
        <v>57.400000000000006</v>
      </c>
      <c r="I1044" s="4">
        <v>0.72</v>
      </c>
      <c r="J1044" s="41"/>
    </row>
    <row r="1045" spans="1:10" s="47" customFormat="1" ht="16.5" customHeight="1">
      <c r="A1045" s="5" t="s">
        <v>57</v>
      </c>
      <c r="B1045" s="20">
        <f>C1045*1.25</f>
        <v>33.75</v>
      </c>
      <c r="C1045" s="20">
        <v>27</v>
      </c>
      <c r="D1045" s="168"/>
      <c r="E1045" s="25"/>
      <c r="F1045" s="25"/>
      <c r="G1045" s="25"/>
      <c r="H1045" s="21"/>
      <c r="I1045" s="30"/>
      <c r="J1045" s="41"/>
    </row>
    <row r="1046" spans="1:10" s="47" customFormat="1" ht="27" customHeight="1">
      <c r="A1046" s="5" t="s">
        <v>30</v>
      </c>
      <c r="B1046" s="20">
        <f>C1046*1.33</f>
        <v>35.910000000000004</v>
      </c>
      <c r="C1046" s="20">
        <v>27</v>
      </c>
      <c r="D1046" s="168"/>
      <c r="E1046" s="25"/>
      <c r="F1046" s="25"/>
      <c r="G1046" s="25"/>
      <c r="H1046" s="21"/>
      <c r="I1046" s="30"/>
      <c r="J1046" s="41"/>
    </row>
    <row r="1047" spans="1:10" s="47" customFormat="1" ht="27" customHeight="1">
      <c r="A1047" s="104" t="s">
        <v>38</v>
      </c>
      <c r="B1047" s="20">
        <f>C1047*1.25</f>
        <v>33.75</v>
      </c>
      <c r="C1047" s="20">
        <v>27</v>
      </c>
      <c r="D1047" s="168"/>
      <c r="E1047" s="25"/>
      <c r="F1047" s="25"/>
      <c r="G1047" s="25"/>
      <c r="H1047" s="21"/>
      <c r="I1047" s="30"/>
      <c r="J1047" s="41"/>
    </row>
    <row r="1048" spans="1:10" s="47" customFormat="1" ht="27" customHeight="1">
      <c r="A1048" s="175" t="s">
        <v>30</v>
      </c>
      <c r="B1048" s="20">
        <f>C1048*1.33</f>
        <v>35.910000000000004</v>
      </c>
      <c r="C1048" s="20">
        <v>27</v>
      </c>
      <c r="D1048" s="168"/>
      <c r="E1048" s="25"/>
      <c r="F1048" s="25"/>
      <c r="G1048" s="25"/>
      <c r="H1048" s="21"/>
      <c r="I1048" s="30"/>
      <c r="J1048" s="41"/>
    </row>
    <row r="1049" spans="1:10" s="47" customFormat="1" ht="27" customHeight="1">
      <c r="A1049" s="104" t="s">
        <v>39</v>
      </c>
      <c r="B1049" s="20">
        <f>C1049*1.19</f>
        <v>13.565999999999999</v>
      </c>
      <c r="C1049" s="20">
        <v>11.4</v>
      </c>
      <c r="D1049" s="168"/>
      <c r="E1049" s="25"/>
      <c r="F1049" s="25"/>
      <c r="G1049" s="25"/>
      <c r="H1049" s="21"/>
      <c r="I1049" s="30"/>
      <c r="J1049" s="41"/>
    </row>
    <row r="1050" spans="1:10" s="47" customFormat="1" ht="27" customHeight="1">
      <c r="A1050" s="104" t="s">
        <v>31</v>
      </c>
      <c r="B1050" s="22">
        <v>4</v>
      </c>
      <c r="C1050" s="20">
        <v>4</v>
      </c>
      <c r="D1050" s="168"/>
      <c r="E1050" s="11"/>
      <c r="F1050" s="11"/>
      <c r="G1050" s="11"/>
      <c r="H1050" s="20"/>
      <c r="I1050" s="30"/>
      <c r="J1050" s="41"/>
    </row>
    <row r="1051" spans="1:10" s="47" customFormat="1" ht="27" customHeight="1">
      <c r="A1051" s="265" t="s">
        <v>150</v>
      </c>
      <c r="B1051" s="265"/>
      <c r="C1051" s="265"/>
      <c r="D1051" s="265"/>
      <c r="E1051" s="265"/>
      <c r="F1051" s="265"/>
      <c r="G1051" s="265"/>
      <c r="H1051" s="265"/>
      <c r="I1051" s="265"/>
      <c r="J1051" s="41"/>
    </row>
    <row r="1052" spans="1:10" s="47" customFormat="1" ht="27" customHeight="1">
      <c r="A1052" s="261" t="s">
        <v>113</v>
      </c>
      <c r="B1052" s="261"/>
      <c r="C1052" s="261"/>
      <c r="D1052" s="214">
        <v>60</v>
      </c>
      <c r="E1052" s="3">
        <v>0.6</v>
      </c>
      <c r="F1052" s="3">
        <v>3.1</v>
      </c>
      <c r="G1052" s="3">
        <v>2.3</v>
      </c>
      <c r="H1052" s="24">
        <f>E1052*4+F1052*9+G1052*4</f>
        <v>39.5</v>
      </c>
      <c r="I1052" s="4">
        <v>15</v>
      </c>
      <c r="J1052" s="41"/>
    </row>
    <row r="1053" spans="1:10" s="47" customFormat="1" ht="27" customHeight="1">
      <c r="A1053" s="35" t="s">
        <v>105</v>
      </c>
      <c r="B1053" s="15">
        <f>C1053*1.02</f>
        <v>30.6</v>
      </c>
      <c r="C1053" s="171">
        <v>30</v>
      </c>
      <c r="D1053" s="171"/>
      <c r="E1053" s="6"/>
      <c r="F1053" s="6"/>
      <c r="G1053" s="6"/>
      <c r="H1053" s="15"/>
      <c r="I1053" s="14"/>
      <c r="J1053" s="41"/>
    </row>
    <row r="1054" spans="1:10" s="47" customFormat="1" ht="27" customHeight="1">
      <c r="A1054" s="5" t="s">
        <v>106</v>
      </c>
      <c r="B1054" s="15">
        <f>C1054*1.18</f>
        <v>35.4</v>
      </c>
      <c r="C1054" s="171">
        <v>30</v>
      </c>
      <c r="D1054" s="171"/>
      <c r="E1054" s="6"/>
      <c r="F1054" s="6"/>
      <c r="G1054" s="6"/>
      <c r="H1054" s="15"/>
      <c r="I1054" s="14"/>
      <c r="J1054" s="41"/>
    </row>
    <row r="1055" spans="1:10" ht="27" customHeight="1">
      <c r="A1055" s="35" t="s">
        <v>117</v>
      </c>
      <c r="B1055" s="15">
        <f>C1055*1.33</f>
        <v>13.3</v>
      </c>
      <c r="C1055" s="171">
        <v>10</v>
      </c>
      <c r="D1055" s="171"/>
      <c r="E1055" s="6"/>
      <c r="F1055" s="6"/>
      <c r="G1055" s="6"/>
      <c r="H1055" s="15"/>
      <c r="I1055" s="14"/>
      <c r="J1055" s="1"/>
    </row>
    <row r="1056" spans="1:10" ht="27" customHeight="1">
      <c r="A1056" s="5" t="s">
        <v>178</v>
      </c>
      <c r="B1056" s="6">
        <f>C1056*1.02</f>
        <v>20.4</v>
      </c>
      <c r="C1056" s="171">
        <v>20</v>
      </c>
      <c r="D1056" s="171"/>
      <c r="E1056" s="6"/>
      <c r="F1056" s="6"/>
      <c r="G1056" s="6"/>
      <c r="H1056" s="15"/>
      <c r="I1056" s="14"/>
      <c r="J1056" s="1"/>
    </row>
    <row r="1057" spans="1:10" ht="27" customHeight="1">
      <c r="A1057" s="35" t="s">
        <v>108</v>
      </c>
      <c r="B1057" s="15">
        <f>C1057*1.05</f>
        <v>21</v>
      </c>
      <c r="C1057" s="171">
        <v>20</v>
      </c>
      <c r="D1057" s="171"/>
      <c r="E1057" s="6"/>
      <c r="F1057" s="6"/>
      <c r="G1057" s="6"/>
      <c r="H1057" s="15"/>
      <c r="I1057" s="14"/>
      <c r="J1057" s="1"/>
    </row>
    <row r="1058" spans="1:10" ht="27" customHeight="1">
      <c r="A1058" s="5" t="s">
        <v>110</v>
      </c>
      <c r="B1058" s="22">
        <v>3</v>
      </c>
      <c r="C1058" s="22">
        <v>3</v>
      </c>
      <c r="D1058" s="171"/>
      <c r="E1058" s="141"/>
      <c r="F1058" s="11"/>
      <c r="G1058" s="11"/>
      <c r="H1058" s="20"/>
      <c r="I1058" s="4"/>
      <c r="J1058" s="1"/>
    </row>
    <row r="1059" spans="1:10" ht="27" customHeight="1">
      <c r="A1059" s="104" t="s">
        <v>92</v>
      </c>
      <c r="B1059" s="22">
        <f>C1059*1.35</f>
        <v>2.7</v>
      </c>
      <c r="C1059" s="22">
        <v>2</v>
      </c>
      <c r="D1059" s="171"/>
      <c r="E1059" s="11"/>
      <c r="F1059" s="11"/>
      <c r="G1059" s="11"/>
      <c r="H1059" s="20"/>
      <c r="I1059" s="34"/>
      <c r="J1059" s="1"/>
    </row>
    <row r="1060" spans="1:10" ht="27" customHeight="1">
      <c r="A1060" s="267" t="s">
        <v>381</v>
      </c>
      <c r="B1060" s="267"/>
      <c r="C1060" s="267"/>
      <c r="D1060" s="124" t="s">
        <v>261</v>
      </c>
      <c r="E1060" s="3">
        <v>3.7</v>
      </c>
      <c r="F1060" s="3">
        <v>5.1</v>
      </c>
      <c r="G1060" s="3">
        <v>16.3</v>
      </c>
      <c r="H1060" s="21">
        <f>G1060*4+F1060*9+E1060*4</f>
        <v>125.89999999999999</v>
      </c>
      <c r="I1060" s="4">
        <v>3.2</v>
      </c>
      <c r="J1060" s="1"/>
    </row>
    <row r="1061" spans="1:10" ht="27" customHeight="1">
      <c r="A1061" s="111" t="s">
        <v>32</v>
      </c>
      <c r="B1061" s="91">
        <f>C1061*1.35</f>
        <v>21.6</v>
      </c>
      <c r="C1061" s="15">
        <v>16</v>
      </c>
      <c r="D1061" s="124"/>
      <c r="E1061" s="3"/>
      <c r="F1061" s="3"/>
      <c r="G1061" s="3"/>
      <c r="H1061" s="2"/>
      <c r="I1061" s="3"/>
      <c r="J1061" s="1"/>
    </row>
    <row r="1062" spans="1:10" ht="27" customHeight="1">
      <c r="A1062" s="111" t="s">
        <v>33</v>
      </c>
      <c r="B1062" s="91">
        <f>C1062*1.18</f>
        <v>18.88</v>
      </c>
      <c r="C1062" s="171">
        <v>16</v>
      </c>
      <c r="D1062" s="124"/>
      <c r="E1062" s="3"/>
      <c r="F1062" s="3"/>
      <c r="G1062" s="3"/>
      <c r="H1062" s="2"/>
      <c r="I1062" s="4"/>
      <c r="J1062" s="197"/>
    </row>
    <row r="1063" spans="1:10" ht="27" customHeight="1">
      <c r="A1063" s="5" t="s">
        <v>34</v>
      </c>
      <c r="B1063" s="20">
        <f>C1063*1.33</f>
        <v>99.75</v>
      </c>
      <c r="C1063" s="26">
        <v>75</v>
      </c>
      <c r="D1063" s="217"/>
      <c r="E1063" s="43"/>
      <c r="F1063" s="148"/>
      <c r="G1063" s="148"/>
      <c r="H1063" s="152"/>
      <c r="I1063" s="27"/>
      <c r="J1063" s="1"/>
    </row>
    <row r="1064" spans="1:10" ht="27" customHeight="1">
      <c r="A1064" s="5" t="s">
        <v>35</v>
      </c>
      <c r="B1064" s="20">
        <f>C1064*1.43</f>
        <v>107.25</v>
      </c>
      <c r="C1064" s="26">
        <v>75</v>
      </c>
      <c r="D1064" s="217"/>
      <c r="E1064" s="43"/>
      <c r="F1064" s="148"/>
      <c r="G1064" s="148"/>
      <c r="H1064" s="152"/>
      <c r="I1064" s="27"/>
      <c r="J1064" s="1"/>
    </row>
    <row r="1065" spans="1:10" ht="27" customHeight="1">
      <c r="A1065" s="5" t="s">
        <v>36</v>
      </c>
      <c r="B1065" s="20">
        <f>C1065*1.54</f>
        <v>115.5</v>
      </c>
      <c r="C1065" s="26">
        <v>75</v>
      </c>
      <c r="D1065" s="217"/>
      <c r="E1065" s="43"/>
      <c r="F1065" s="148"/>
      <c r="G1065" s="148"/>
      <c r="H1065" s="152"/>
      <c r="I1065" s="27"/>
      <c r="J1065" s="1"/>
    </row>
    <row r="1066" spans="1:10" ht="27" customHeight="1">
      <c r="A1066" s="5" t="s">
        <v>37</v>
      </c>
      <c r="B1066" s="20">
        <f>C1066*1.67</f>
        <v>125.25</v>
      </c>
      <c r="C1066" s="26">
        <v>75</v>
      </c>
      <c r="D1066" s="217"/>
      <c r="E1066" s="43"/>
      <c r="F1066" s="148"/>
      <c r="G1066" s="148"/>
      <c r="H1066" s="152"/>
      <c r="I1066" s="27"/>
      <c r="J1066" s="1"/>
    </row>
    <row r="1067" spans="1:9" ht="27" customHeight="1">
      <c r="A1067" s="104" t="s">
        <v>219</v>
      </c>
      <c r="B1067" s="22">
        <v>5</v>
      </c>
      <c r="C1067" s="22">
        <v>5</v>
      </c>
      <c r="D1067" s="217"/>
      <c r="E1067" s="11"/>
      <c r="F1067" s="11"/>
      <c r="G1067" s="11"/>
      <c r="H1067" s="20"/>
      <c r="I1067" s="27"/>
    </row>
    <row r="1068" spans="1:9" ht="27" customHeight="1">
      <c r="A1068" s="104" t="s">
        <v>38</v>
      </c>
      <c r="B1068" s="11">
        <f>C1068*1.25</f>
        <v>12.5</v>
      </c>
      <c r="C1068" s="22">
        <v>10</v>
      </c>
      <c r="D1068" s="217"/>
      <c r="E1068" s="11"/>
      <c r="F1068" s="11"/>
      <c r="G1068" s="11"/>
      <c r="H1068" s="20"/>
      <c r="I1068" s="27"/>
    </row>
    <row r="1069" spans="1:9" ht="27" customHeight="1">
      <c r="A1069" s="104" t="s">
        <v>30</v>
      </c>
      <c r="B1069" s="20">
        <f>C1069*1.33</f>
        <v>13.3</v>
      </c>
      <c r="C1069" s="22">
        <v>10</v>
      </c>
      <c r="D1069" s="217"/>
      <c r="E1069" s="11"/>
      <c r="F1069" s="11"/>
      <c r="G1069" s="11"/>
      <c r="H1069" s="20"/>
      <c r="I1069" s="27"/>
    </row>
    <row r="1070" spans="1:9" ht="27" customHeight="1">
      <c r="A1070" s="104" t="s">
        <v>140</v>
      </c>
      <c r="B1070" s="20">
        <f>C1070*1.82</f>
        <v>27.3</v>
      </c>
      <c r="C1070" s="22">
        <v>15</v>
      </c>
      <c r="D1070" s="217"/>
      <c r="E1070" s="11"/>
      <c r="F1070" s="11"/>
      <c r="G1070" s="11"/>
      <c r="H1070" s="20"/>
      <c r="I1070" s="27"/>
    </row>
    <row r="1071" spans="1:9" ht="27" customHeight="1">
      <c r="A1071" s="5" t="s">
        <v>39</v>
      </c>
      <c r="B1071" s="20">
        <f>C1071*1.19</f>
        <v>5.949999999999999</v>
      </c>
      <c r="C1071" s="22">
        <v>5</v>
      </c>
      <c r="D1071" s="217"/>
      <c r="E1071" s="43"/>
      <c r="F1071" s="6"/>
      <c r="G1071" s="6"/>
      <c r="H1071" s="20"/>
      <c r="I1071" s="27"/>
    </row>
    <row r="1072" spans="1:9" ht="27" customHeight="1">
      <c r="A1072" s="5" t="s">
        <v>31</v>
      </c>
      <c r="B1072" s="22">
        <v>4</v>
      </c>
      <c r="C1072" s="26">
        <v>4</v>
      </c>
      <c r="D1072" s="217"/>
      <c r="E1072" s="43"/>
      <c r="F1072" s="6"/>
      <c r="G1072" s="6"/>
      <c r="H1072" s="20"/>
      <c r="I1072" s="27"/>
    </row>
    <row r="1073" spans="1:9" ht="27" customHeight="1">
      <c r="A1073" s="104" t="s">
        <v>56</v>
      </c>
      <c r="B1073" s="11">
        <v>0.1</v>
      </c>
      <c r="C1073" s="11">
        <v>0.1</v>
      </c>
      <c r="D1073" s="217"/>
      <c r="E1073" s="11"/>
      <c r="F1073" s="11"/>
      <c r="G1073" s="11"/>
      <c r="H1073" s="20"/>
      <c r="I1073" s="27"/>
    </row>
    <row r="1074" spans="1:9" ht="27" customHeight="1">
      <c r="A1074" s="257" t="s">
        <v>220</v>
      </c>
      <c r="B1074" s="257"/>
      <c r="C1074" s="257"/>
      <c r="D1074" s="214">
        <v>70</v>
      </c>
      <c r="E1074" s="3">
        <v>15.2</v>
      </c>
      <c r="F1074" s="3">
        <v>4.9</v>
      </c>
      <c r="G1074" s="3">
        <v>2.5</v>
      </c>
      <c r="H1074" s="2">
        <f>E1074*4+F1074*9+G1074*4</f>
        <v>114.9</v>
      </c>
      <c r="I1074" s="4">
        <v>0.25</v>
      </c>
    </row>
    <row r="1075" spans="1:9" ht="27" customHeight="1">
      <c r="A1075" s="156" t="s">
        <v>221</v>
      </c>
      <c r="B1075" s="78">
        <f>C1075*1.43</f>
        <v>120.11999999999999</v>
      </c>
      <c r="C1075" s="80">
        <v>84</v>
      </c>
      <c r="D1075" s="22"/>
      <c r="E1075" s="81"/>
      <c r="F1075" s="81"/>
      <c r="G1075" s="81"/>
      <c r="H1075" s="80"/>
      <c r="I1075" s="164"/>
    </row>
    <row r="1076" spans="1:9" ht="49.5" customHeight="1">
      <c r="A1076" s="16" t="s">
        <v>222</v>
      </c>
      <c r="B1076" s="78">
        <f>C1076*1.35</f>
        <v>116.10000000000001</v>
      </c>
      <c r="C1076" s="80">
        <v>86</v>
      </c>
      <c r="D1076" s="22"/>
      <c r="E1076" s="81"/>
      <c r="F1076" s="81"/>
      <c r="G1076" s="81"/>
      <c r="H1076" s="80"/>
      <c r="I1076" s="164"/>
    </row>
    <row r="1077" spans="1:9" ht="27" customHeight="1">
      <c r="A1077" s="104" t="s">
        <v>38</v>
      </c>
      <c r="B1077" s="11">
        <f>C1077*1.25</f>
        <v>12.5</v>
      </c>
      <c r="C1077" s="20">
        <v>10</v>
      </c>
      <c r="D1077" s="22"/>
      <c r="E1077" s="81"/>
      <c r="F1077" s="81"/>
      <c r="G1077" s="81"/>
      <c r="H1077" s="80"/>
      <c r="I1077" s="164"/>
    </row>
    <row r="1078" spans="1:9" ht="27" customHeight="1">
      <c r="A1078" s="104" t="s">
        <v>30</v>
      </c>
      <c r="B1078" s="11">
        <f>C1078*1.33</f>
        <v>13.3</v>
      </c>
      <c r="C1078" s="20">
        <v>10</v>
      </c>
      <c r="D1078" s="22"/>
      <c r="E1078" s="81"/>
      <c r="F1078" s="81"/>
      <c r="G1078" s="81"/>
      <c r="H1078" s="80"/>
      <c r="I1078" s="164"/>
    </row>
    <row r="1079" spans="1:9" ht="27" customHeight="1">
      <c r="A1079" s="99" t="s">
        <v>39</v>
      </c>
      <c r="B1079" s="80">
        <f>C1079*1.19</f>
        <v>5.949999999999999</v>
      </c>
      <c r="C1079" s="80">
        <v>5</v>
      </c>
      <c r="D1079" s="22"/>
      <c r="E1079" s="81"/>
      <c r="F1079" s="81"/>
      <c r="G1079" s="81"/>
      <c r="H1079" s="80"/>
      <c r="I1079" s="164"/>
    </row>
    <row r="1080" spans="1:9" ht="27" customHeight="1">
      <c r="A1080" s="272" t="s">
        <v>325</v>
      </c>
      <c r="B1080" s="272"/>
      <c r="C1080" s="272"/>
      <c r="D1080" s="214">
        <v>120</v>
      </c>
      <c r="E1080" s="36">
        <v>2.2</v>
      </c>
      <c r="F1080" s="36">
        <v>4.9</v>
      </c>
      <c r="G1080" s="36">
        <v>14.5</v>
      </c>
      <c r="H1080" s="37">
        <f>E1080*4+F1080*9+G1080*4</f>
        <v>110.9</v>
      </c>
      <c r="I1080" s="36">
        <v>8.307692307692308</v>
      </c>
    </row>
    <row r="1081" spans="1:9" ht="27" customHeight="1">
      <c r="A1081" s="35" t="s">
        <v>34</v>
      </c>
      <c r="B1081" s="20">
        <f>C1081*1.33</f>
        <v>135.66</v>
      </c>
      <c r="C1081" s="171">
        <v>102</v>
      </c>
      <c r="D1081" s="171"/>
      <c r="E1081" s="6"/>
      <c r="F1081" s="6"/>
      <c r="G1081" s="6"/>
      <c r="H1081" s="15"/>
      <c r="I1081" s="171"/>
    </row>
    <row r="1082" spans="1:9" ht="27" customHeight="1">
      <c r="A1082" s="35" t="s">
        <v>35</v>
      </c>
      <c r="B1082" s="20">
        <f>C1082*1.43</f>
        <v>145.85999999999999</v>
      </c>
      <c r="C1082" s="171">
        <v>102</v>
      </c>
      <c r="D1082" s="171"/>
      <c r="E1082" s="6"/>
      <c r="F1082" s="6"/>
      <c r="G1082" s="6"/>
      <c r="H1082" s="15"/>
      <c r="I1082" s="33"/>
    </row>
    <row r="1083" spans="1:9" ht="27" customHeight="1">
      <c r="A1083" s="58" t="s">
        <v>36</v>
      </c>
      <c r="B1083" s="20">
        <f>C1083*1.54</f>
        <v>157.08</v>
      </c>
      <c r="C1083" s="171">
        <v>102</v>
      </c>
      <c r="D1083" s="171"/>
      <c r="E1083" s="6"/>
      <c r="F1083" s="6"/>
      <c r="G1083" s="6"/>
      <c r="H1083" s="15"/>
      <c r="I1083" s="33"/>
    </row>
    <row r="1084" spans="1:9" ht="27" customHeight="1">
      <c r="A1084" s="58" t="s">
        <v>37</v>
      </c>
      <c r="B1084" s="20">
        <f>C1084*1.67</f>
        <v>170.34</v>
      </c>
      <c r="C1084" s="171">
        <v>102</v>
      </c>
      <c r="D1084" s="171"/>
      <c r="E1084" s="6"/>
      <c r="F1084" s="6"/>
      <c r="G1084" s="6"/>
      <c r="H1084" s="15"/>
      <c r="I1084" s="33"/>
    </row>
    <row r="1085" spans="1:9" ht="27" customHeight="1">
      <c r="A1085" s="58" t="s">
        <v>349</v>
      </c>
      <c r="B1085" s="20">
        <v>20</v>
      </c>
      <c r="C1085" s="171">
        <v>20</v>
      </c>
      <c r="D1085" s="171"/>
      <c r="E1085" s="6"/>
      <c r="F1085" s="6"/>
      <c r="G1085" s="6"/>
      <c r="H1085" s="15"/>
      <c r="I1085" s="33"/>
    </row>
    <row r="1086" spans="1:9" ht="27" customHeight="1">
      <c r="A1086" s="58" t="s">
        <v>31</v>
      </c>
      <c r="B1086" s="20">
        <v>5</v>
      </c>
      <c r="C1086" s="171">
        <v>5</v>
      </c>
      <c r="D1086" s="171"/>
      <c r="E1086" s="6"/>
      <c r="F1086" s="6"/>
      <c r="G1086" s="6"/>
      <c r="H1086" s="15"/>
      <c r="I1086" s="33"/>
    </row>
    <row r="1087" spans="1:9" ht="27" customHeight="1">
      <c r="A1087" s="267" t="s">
        <v>75</v>
      </c>
      <c r="B1087" s="267"/>
      <c r="C1087" s="267"/>
      <c r="D1087" s="168">
        <v>180</v>
      </c>
      <c r="E1087" s="25">
        <v>0.6</v>
      </c>
      <c r="F1087" s="25">
        <v>0</v>
      </c>
      <c r="G1087" s="25">
        <v>17.5</v>
      </c>
      <c r="H1087" s="37">
        <f>E1087*4+F1087*9+G1087*4</f>
        <v>72.4</v>
      </c>
      <c r="I1087" s="4">
        <v>0.11</v>
      </c>
    </row>
    <row r="1088" spans="1:9" ht="27" customHeight="1">
      <c r="A1088" s="5" t="s">
        <v>46</v>
      </c>
      <c r="B1088" s="20">
        <v>12</v>
      </c>
      <c r="C1088" s="20">
        <v>12</v>
      </c>
      <c r="D1088" s="22"/>
      <c r="E1088" s="11"/>
      <c r="F1088" s="11"/>
      <c r="G1088" s="11"/>
      <c r="H1088" s="20"/>
      <c r="I1088" s="31"/>
    </row>
    <row r="1089" spans="1:9" ht="27" customHeight="1">
      <c r="A1089" s="58" t="s">
        <v>25</v>
      </c>
      <c r="B1089" s="22">
        <v>10</v>
      </c>
      <c r="C1089" s="22">
        <v>10</v>
      </c>
      <c r="D1089" s="22"/>
      <c r="E1089" s="11"/>
      <c r="F1089" s="11"/>
      <c r="G1089" s="11"/>
      <c r="H1089" s="20"/>
      <c r="I1089" s="11"/>
    </row>
    <row r="1090" spans="1:9" ht="27" customHeight="1">
      <c r="A1090" s="257" t="s">
        <v>91</v>
      </c>
      <c r="B1090" s="271"/>
      <c r="C1090" s="271"/>
      <c r="D1090" s="214">
        <v>20</v>
      </c>
      <c r="E1090" s="3">
        <v>1.666666666666667</v>
      </c>
      <c r="F1090" s="3">
        <v>0.26666666666666666</v>
      </c>
      <c r="G1090" s="3">
        <v>7.6</v>
      </c>
      <c r="H1090" s="2">
        <v>39.33333333333333</v>
      </c>
      <c r="I1090" s="4">
        <v>0</v>
      </c>
    </row>
    <row r="1091" spans="1:9" ht="27" customHeight="1">
      <c r="A1091" s="257" t="s">
        <v>83</v>
      </c>
      <c r="B1091" s="257"/>
      <c r="C1091" s="257"/>
      <c r="D1091" s="214">
        <v>20</v>
      </c>
      <c r="E1091" s="3"/>
      <c r="F1091" s="3"/>
      <c r="G1091" s="3"/>
      <c r="H1091" s="2"/>
      <c r="I1091" s="3"/>
    </row>
    <row r="1092" spans="1:9" ht="27" customHeight="1">
      <c r="A1092" s="269" t="s">
        <v>23</v>
      </c>
      <c r="B1092" s="270"/>
      <c r="C1092" s="270"/>
      <c r="D1092" s="214">
        <v>35</v>
      </c>
      <c r="E1092" s="3">
        <v>2.3</v>
      </c>
      <c r="F1092" s="3">
        <v>0.4</v>
      </c>
      <c r="G1092" s="3">
        <v>11.7</v>
      </c>
      <c r="H1092" s="2">
        <v>62</v>
      </c>
      <c r="I1092" s="4">
        <v>0</v>
      </c>
    </row>
    <row r="1093" spans="1:9" ht="27" customHeight="1">
      <c r="A1093" s="263" t="s">
        <v>12</v>
      </c>
      <c r="B1093" s="263"/>
      <c r="C1093" s="263"/>
      <c r="D1093" s="64">
        <f aca="true" t="shared" si="10" ref="D1093:I1093">D1094+D1095</f>
        <v>250</v>
      </c>
      <c r="E1093" s="13">
        <f t="shared" si="10"/>
        <v>2.2</v>
      </c>
      <c r="F1093" s="13">
        <f t="shared" si="10"/>
        <v>5.3</v>
      </c>
      <c r="G1093" s="13">
        <f t="shared" si="10"/>
        <v>47.7</v>
      </c>
      <c r="H1093" s="46">
        <f t="shared" si="10"/>
        <v>247.3</v>
      </c>
      <c r="I1093" s="13">
        <f t="shared" si="10"/>
        <v>3.3</v>
      </c>
    </row>
    <row r="1094" spans="1:9" s="47" customFormat="1" ht="55.5" customHeight="1">
      <c r="A1094" s="218" t="s">
        <v>338</v>
      </c>
      <c r="B1094" s="22">
        <v>50</v>
      </c>
      <c r="C1094" s="22">
        <v>50</v>
      </c>
      <c r="D1094" s="214">
        <v>50</v>
      </c>
      <c r="E1094" s="3">
        <v>2</v>
      </c>
      <c r="F1094" s="3">
        <v>5.2</v>
      </c>
      <c r="G1094" s="3">
        <v>27</v>
      </c>
      <c r="H1094" s="24">
        <f>E1094*4+F1094*9+G1094*4</f>
        <v>162.8</v>
      </c>
      <c r="I1094" s="4">
        <v>0</v>
      </c>
    </row>
    <row r="1095" spans="1:9" s="47" customFormat="1" ht="27" customHeight="1">
      <c r="A1095" s="261" t="s">
        <v>320</v>
      </c>
      <c r="B1095" s="261"/>
      <c r="C1095" s="261"/>
      <c r="D1095" s="214">
        <v>200</v>
      </c>
      <c r="E1095" s="3">
        <v>0.2</v>
      </c>
      <c r="F1095" s="3">
        <v>0.1</v>
      </c>
      <c r="G1095" s="3">
        <v>20.7</v>
      </c>
      <c r="H1095" s="2">
        <f>E1095*4+F1095*9+G1095*4</f>
        <v>84.5</v>
      </c>
      <c r="I1095" s="4">
        <v>3.3</v>
      </c>
    </row>
    <row r="1096" spans="1:9" s="47" customFormat="1" ht="27" customHeight="1">
      <c r="A1096" s="58" t="s">
        <v>317</v>
      </c>
      <c r="B1096" s="22">
        <v>34</v>
      </c>
      <c r="C1096" s="22">
        <v>30</v>
      </c>
      <c r="D1096" s="22"/>
      <c r="E1096" s="11"/>
      <c r="F1096" s="11"/>
      <c r="G1096" s="11"/>
      <c r="H1096" s="20"/>
      <c r="I1096" s="4"/>
    </row>
    <row r="1097" spans="1:9" s="47" customFormat="1" ht="27" customHeight="1">
      <c r="A1097" s="58" t="s">
        <v>318</v>
      </c>
      <c r="B1097" s="22">
        <f>C1097*1.11</f>
        <v>33.300000000000004</v>
      </c>
      <c r="C1097" s="22">
        <v>30</v>
      </c>
      <c r="D1097" s="22"/>
      <c r="E1097" s="11"/>
      <c r="F1097" s="11"/>
      <c r="G1097" s="11"/>
      <c r="H1097" s="20"/>
      <c r="I1097" s="4"/>
    </row>
    <row r="1098" spans="1:9" s="47" customFormat="1" ht="27" customHeight="1">
      <c r="A1098" s="58" t="s">
        <v>319</v>
      </c>
      <c r="B1098" s="22">
        <f>C1098*1.02</f>
        <v>30.6</v>
      </c>
      <c r="C1098" s="22">
        <v>30</v>
      </c>
      <c r="D1098" s="22"/>
      <c r="E1098" s="11"/>
      <c r="F1098" s="11"/>
      <c r="G1098" s="11"/>
      <c r="H1098" s="20"/>
      <c r="I1098" s="4"/>
    </row>
    <row r="1099" spans="1:9" s="47" customFormat="1" ht="27" customHeight="1">
      <c r="A1099" s="58" t="s">
        <v>101</v>
      </c>
      <c r="B1099" s="22">
        <f>C1099*1.02</f>
        <v>30.6</v>
      </c>
      <c r="C1099" s="22">
        <v>30</v>
      </c>
      <c r="D1099" s="22"/>
      <c r="E1099" s="11"/>
      <c r="F1099" s="11"/>
      <c r="G1099" s="11"/>
      <c r="H1099" s="20"/>
      <c r="I1099" s="4"/>
    </row>
    <row r="1100" spans="1:9" s="47" customFormat="1" ht="27" customHeight="1">
      <c r="A1100" s="58" t="s">
        <v>25</v>
      </c>
      <c r="B1100" s="22">
        <v>15</v>
      </c>
      <c r="C1100" s="22">
        <v>15</v>
      </c>
      <c r="D1100" s="22"/>
      <c r="E1100" s="11"/>
      <c r="F1100" s="11"/>
      <c r="G1100" s="11"/>
      <c r="H1100" s="20"/>
      <c r="I1100" s="4"/>
    </row>
    <row r="1101" spans="1:9" s="47" customFormat="1" ht="27" customHeight="1">
      <c r="A1101" s="275" t="s">
        <v>158</v>
      </c>
      <c r="B1101" s="275"/>
      <c r="C1101" s="275"/>
      <c r="D1101" s="167">
        <f>140+D1110+D1113</f>
        <v>470</v>
      </c>
      <c r="E1101" s="98">
        <f>E1102+E1110+E1113</f>
        <v>9.680000000000001</v>
      </c>
      <c r="F1101" s="98">
        <f>F1102+F1110+F1113</f>
        <v>6.3</v>
      </c>
      <c r="G1101" s="98">
        <f>G1102+G1110+G1113</f>
        <v>74.26</v>
      </c>
      <c r="H1101" s="28">
        <f>H1102+H1110+H1113</f>
        <v>392.46000000000004</v>
      </c>
      <c r="I1101" s="95">
        <f>I1102+I1110+I1113</f>
        <v>22.099999999999998</v>
      </c>
    </row>
    <row r="1102" spans="1:9" s="47" customFormat="1" ht="27" customHeight="1">
      <c r="A1102" s="267" t="s">
        <v>335</v>
      </c>
      <c r="B1102" s="267"/>
      <c r="C1102" s="267"/>
      <c r="D1102" s="85" t="s">
        <v>400</v>
      </c>
      <c r="E1102" s="86">
        <v>8.8</v>
      </c>
      <c r="F1102" s="86">
        <v>6.2</v>
      </c>
      <c r="G1102" s="86">
        <v>49.7</v>
      </c>
      <c r="H1102" s="77">
        <f>E1102*4+F1102*9+G1102*4</f>
        <v>289.8</v>
      </c>
      <c r="I1102" s="82">
        <v>0.74</v>
      </c>
    </row>
    <row r="1103" spans="1:9" s="47" customFormat="1" ht="27" customHeight="1">
      <c r="A1103" s="5" t="s">
        <v>43</v>
      </c>
      <c r="B1103" s="15">
        <v>60</v>
      </c>
      <c r="C1103" s="171">
        <v>60</v>
      </c>
      <c r="D1103" s="171"/>
      <c r="E1103" s="6"/>
      <c r="F1103" s="6"/>
      <c r="G1103" s="6"/>
      <c r="H1103" s="15"/>
      <c r="I1103" s="14"/>
    </row>
    <row r="1104" spans="1:9" s="47" customFormat="1" ht="27" customHeight="1">
      <c r="A1104" s="5" t="s">
        <v>202</v>
      </c>
      <c r="B1104" s="88">
        <v>40</v>
      </c>
      <c r="C1104" s="84">
        <v>40</v>
      </c>
      <c r="D1104" s="84"/>
      <c r="E1104" s="87"/>
      <c r="F1104" s="87"/>
      <c r="G1104" s="87"/>
      <c r="H1104" s="88"/>
      <c r="I1104" s="89"/>
    </row>
    <row r="1105" spans="1:9" s="47" customFormat="1" ht="27" customHeight="1">
      <c r="A1105" s="5" t="s">
        <v>60</v>
      </c>
      <c r="B1105" s="15">
        <v>34</v>
      </c>
      <c r="C1105" s="171">
        <v>34</v>
      </c>
      <c r="D1105" s="171"/>
      <c r="E1105" s="6"/>
      <c r="F1105" s="6"/>
      <c r="G1105" s="6"/>
      <c r="H1105" s="15"/>
      <c r="I1105" s="14"/>
    </row>
    <row r="1106" spans="1:9" s="47" customFormat="1" ht="27" customHeight="1">
      <c r="A1106" s="5" t="s">
        <v>61</v>
      </c>
      <c r="B1106" s="6">
        <v>0.5</v>
      </c>
      <c r="C1106" s="171">
        <v>0.5</v>
      </c>
      <c r="D1106" s="171"/>
      <c r="E1106" s="6"/>
      <c r="F1106" s="6"/>
      <c r="G1106" s="6"/>
      <c r="H1106" s="15"/>
      <c r="I1106" s="14"/>
    </row>
    <row r="1107" spans="1:9" s="47" customFormat="1" ht="27" customHeight="1">
      <c r="A1107" s="5" t="s">
        <v>334</v>
      </c>
      <c r="B1107" s="6">
        <v>0.6</v>
      </c>
      <c r="C1107" s="171">
        <v>0.6</v>
      </c>
      <c r="D1107" s="171"/>
      <c r="E1107" s="6"/>
      <c r="F1107" s="6"/>
      <c r="G1107" s="6"/>
      <c r="H1107" s="15"/>
      <c r="I1107" s="14"/>
    </row>
    <row r="1108" spans="1:9" s="47" customFormat="1" ht="18" customHeight="1">
      <c r="A1108" s="5" t="s">
        <v>31</v>
      </c>
      <c r="B1108" s="15">
        <v>2</v>
      </c>
      <c r="C1108" s="171">
        <v>2</v>
      </c>
      <c r="D1108" s="171"/>
      <c r="E1108" s="6"/>
      <c r="F1108" s="6"/>
      <c r="G1108" s="6"/>
      <c r="H1108" s="15"/>
      <c r="I1108" s="14"/>
    </row>
    <row r="1109" spans="1:9" s="47" customFormat="1" ht="42.75" customHeight="1">
      <c r="A1109" s="5" t="s">
        <v>84</v>
      </c>
      <c r="B1109" s="171">
        <v>20.2</v>
      </c>
      <c r="C1109" s="171">
        <v>20</v>
      </c>
      <c r="D1109" s="248"/>
      <c r="E1109" s="3"/>
      <c r="F1109" s="3"/>
      <c r="G1109" s="3"/>
      <c r="H1109" s="3"/>
      <c r="I1109" s="3"/>
    </row>
    <row r="1110" spans="1:9" s="47" customFormat="1" ht="27" customHeight="1">
      <c r="A1110" s="307" t="s">
        <v>339</v>
      </c>
      <c r="B1110" s="308"/>
      <c r="C1110" s="309"/>
      <c r="D1110" s="214">
        <v>200</v>
      </c>
      <c r="E1110" s="3">
        <v>0.4</v>
      </c>
      <c r="F1110" s="3">
        <v>0.1</v>
      </c>
      <c r="G1110" s="3">
        <v>12.2</v>
      </c>
      <c r="H1110" s="2">
        <f>G1110*4+F1110*9+E1110*4</f>
        <v>51.3</v>
      </c>
      <c r="I1110" s="4">
        <v>0</v>
      </c>
    </row>
    <row r="1111" spans="1:9" s="47" customFormat="1" ht="27" customHeight="1">
      <c r="A1111" s="58" t="s">
        <v>223</v>
      </c>
      <c r="B1111" s="22">
        <v>2.5</v>
      </c>
      <c r="C1111" s="22">
        <v>2.5</v>
      </c>
      <c r="D1111" s="22"/>
      <c r="E1111" s="11"/>
      <c r="F1111" s="11"/>
      <c r="G1111" s="11"/>
      <c r="H1111" s="20"/>
      <c r="I1111" s="27"/>
    </row>
    <row r="1112" spans="1:9" s="47" customFormat="1" ht="27" customHeight="1">
      <c r="A1112" s="236" t="s">
        <v>25</v>
      </c>
      <c r="B1112" s="22">
        <v>12</v>
      </c>
      <c r="C1112" s="22">
        <v>12</v>
      </c>
      <c r="D1112" s="22"/>
      <c r="E1112" s="11"/>
      <c r="F1112" s="11"/>
      <c r="G1112" s="11"/>
      <c r="H1112" s="11"/>
      <c r="I1112" s="11"/>
    </row>
    <row r="1113" spans="1:9" s="47" customFormat="1" ht="27" customHeight="1">
      <c r="A1113" s="261" t="s">
        <v>166</v>
      </c>
      <c r="B1113" s="261"/>
      <c r="C1113" s="261"/>
      <c r="D1113" s="168">
        <v>130</v>
      </c>
      <c r="E1113" s="25">
        <v>0.48</v>
      </c>
      <c r="F1113" s="25">
        <v>0</v>
      </c>
      <c r="G1113" s="25">
        <v>12.36</v>
      </c>
      <c r="H1113" s="2">
        <v>51.36000000000001</v>
      </c>
      <c r="I1113" s="4">
        <v>21.36</v>
      </c>
    </row>
    <row r="1114" spans="1:9" ht="27" customHeight="1">
      <c r="A1114" s="263" t="s">
        <v>22</v>
      </c>
      <c r="B1114" s="264"/>
      <c r="C1114" s="264"/>
      <c r="D1114" s="264"/>
      <c r="E1114" s="13">
        <f>E1024+E1038+E1093+E1036+E1101</f>
        <v>45.24666666666667</v>
      </c>
      <c r="F1114" s="13">
        <f>F1024+F1038+F1093+F1036+F1101</f>
        <v>40.766666666666666</v>
      </c>
      <c r="G1114" s="13">
        <f>G1024+G1038+G1093+G1036+G1101</f>
        <v>279.46</v>
      </c>
      <c r="H1114" s="46">
        <f>H1024+H1038+H1093+H1036+H1101</f>
        <v>1667.9933333333333</v>
      </c>
      <c r="I1114" s="18">
        <f>I1024+I1038+I1093+I1036+I1101</f>
        <v>43.08769230769231</v>
      </c>
    </row>
    <row r="1115" spans="1:9" ht="27" customHeight="1">
      <c r="A1115" s="259" t="s">
        <v>225</v>
      </c>
      <c r="B1115" s="259"/>
      <c r="C1115" s="259"/>
      <c r="D1115" s="259"/>
      <c r="E1115" s="259"/>
      <c r="F1115" s="259"/>
      <c r="G1115" s="259"/>
      <c r="H1115" s="259"/>
      <c r="I1115" s="259"/>
    </row>
    <row r="1116" spans="1:9" ht="27" customHeight="1">
      <c r="A1116" s="274" t="s">
        <v>1</v>
      </c>
      <c r="B1116" s="262" t="s">
        <v>2</v>
      </c>
      <c r="C1116" s="262" t="s">
        <v>3</v>
      </c>
      <c r="D1116" s="262" t="s">
        <v>4</v>
      </c>
      <c r="E1116" s="262"/>
      <c r="F1116" s="262"/>
      <c r="G1116" s="262"/>
      <c r="H1116" s="262"/>
      <c r="I1116" s="116" t="s">
        <v>155</v>
      </c>
    </row>
    <row r="1117" spans="1:9" ht="27" customHeight="1">
      <c r="A1117" s="274"/>
      <c r="B1117" s="262"/>
      <c r="C1117" s="262"/>
      <c r="D1117" s="220" t="s">
        <v>5</v>
      </c>
      <c r="E1117" s="140" t="s">
        <v>6</v>
      </c>
      <c r="F1117" s="140" t="s">
        <v>7</v>
      </c>
      <c r="G1117" s="140" t="s">
        <v>8</v>
      </c>
      <c r="H1117" s="19" t="s">
        <v>9</v>
      </c>
      <c r="I1117" s="116" t="s">
        <v>137</v>
      </c>
    </row>
    <row r="1118" spans="1:9" ht="27" customHeight="1">
      <c r="A1118" s="263" t="s">
        <v>10</v>
      </c>
      <c r="B1118" s="263"/>
      <c r="C1118" s="263"/>
      <c r="D1118" s="46">
        <f>D1119+D1122+D1124+D1131</f>
        <v>500</v>
      </c>
      <c r="E1118" s="13">
        <f>E1119+E1122+E1124</f>
        <v>3.8200000000000003</v>
      </c>
      <c r="F1118" s="13">
        <f>F1119+F1122+F1124</f>
        <v>4.8</v>
      </c>
      <c r="G1118" s="13">
        <f>G1119+G1122+G1124</f>
        <v>79.02</v>
      </c>
      <c r="H1118" s="46">
        <f>H1119+H1122+H1124</f>
        <v>374.56</v>
      </c>
      <c r="I1118" s="13">
        <f>I1119+I1122+I1124</f>
        <v>3.3</v>
      </c>
    </row>
    <row r="1119" spans="1:9" ht="27" customHeight="1">
      <c r="A1119" s="273" t="s">
        <v>211</v>
      </c>
      <c r="B1119" s="273"/>
      <c r="C1119" s="273"/>
      <c r="D1119" s="214">
        <v>120</v>
      </c>
      <c r="E1119" s="3">
        <v>2.3</v>
      </c>
      <c r="F1119" s="3">
        <v>3.5</v>
      </c>
      <c r="G1119" s="3">
        <v>24.72</v>
      </c>
      <c r="H1119" s="2">
        <f>E1119*4+F1119*9+G1119*4</f>
        <v>139.57999999999998</v>
      </c>
      <c r="I1119" s="4">
        <v>0</v>
      </c>
    </row>
    <row r="1120" spans="1:9" ht="27" customHeight="1">
      <c r="A1120" s="104" t="s">
        <v>47</v>
      </c>
      <c r="B1120" s="20">
        <v>41</v>
      </c>
      <c r="C1120" s="20">
        <v>41</v>
      </c>
      <c r="D1120" s="22"/>
      <c r="E1120" s="11"/>
      <c r="F1120" s="11"/>
      <c r="G1120" s="11"/>
      <c r="H1120" s="20"/>
      <c r="I1120" s="22"/>
    </row>
    <row r="1121" spans="1:9" ht="27" customHeight="1">
      <c r="A1121" s="104" t="s">
        <v>31</v>
      </c>
      <c r="B1121" s="20">
        <v>3</v>
      </c>
      <c r="C1121" s="20">
        <v>3</v>
      </c>
      <c r="D1121" s="22"/>
      <c r="E1121" s="11"/>
      <c r="F1121" s="11"/>
      <c r="G1121" s="11"/>
      <c r="H1121" s="20"/>
      <c r="I1121" s="22"/>
    </row>
    <row r="1122" spans="1:9" ht="42.75" customHeight="1">
      <c r="A1122" s="261" t="s">
        <v>388</v>
      </c>
      <c r="B1122" s="261"/>
      <c r="C1122" s="261"/>
      <c r="D1122" s="56" t="s">
        <v>389</v>
      </c>
      <c r="E1122" s="3">
        <v>1.32</v>
      </c>
      <c r="F1122" s="3">
        <v>1.2</v>
      </c>
      <c r="G1122" s="3">
        <v>33.6</v>
      </c>
      <c r="H1122" s="24">
        <f>E1122*4+F1122*9+G1122*4</f>
        <v>150.48000000000002</v>
      </c>
      <c r="I1122" s="4">
        <v>0</v>
      </c>
    </row>
    <row r="1123" spans="1:9" ht="46.5" customHeight="1">
      <c r="A1123" s="58" t="s">
        <v>323</v>
      </c>
      <c r="B1123" s="22">
        <v>30</v>
      </c>
      <c r="C1123" s="22">
        <v>30</v>
      </c>
      <c r="D1123" s="22"/>
      <c r="E1123" s="11"/>
      <c r="F1123" s="11"/>
      <c r="G1123" s="11"/>
      <c r="H1123" s="11"/>
      <c r="I1123" s="31"/>
    </row>
    <row r="1124" spans="1:9" ht="27" customHeight="1">
      <c r="A1124" s="261" t="s">
        <v>320</v>
      </c>
      <c r="B1124" s="261"/>
      <c r="C1124" s="261"/>
      <c r="D1124" s="214">
        <v>200</v>
      </c>
      <c r="E1124" s="3">
        <v>0.2</v>
      </c>
      <c r="F1124" s="3">
        <v>0.1</v>
      </c>
      <c r="G1124" s="3">
        <v>20.7</v>
      </c>
      <c r="H1124" s="2">
        <f>E1124*4+F1124*9+G1124*4</f>
        <v>84.5</v>
      </c>
      <c r="I1124" s="4">
        <v>3.3</v>
      </c>
    </row>
    <row r="1125" spans="1:16" s="47" customFormat="1" ht="27" customHeight="1">
      <c r="A1125" s="58" t="s">
        <v>317</v>
      </c>
      <c r="B1125" s="22">
        <v>34</v>
      </c>
      <c r="C1125" s="22">
        <v>30</v>
      </c>
      <c r="D1125" s="22"/>
      <c r="E1125" s="11"/>
      <c r="F1125" s="11"/>
      <c r="G1125" s="11"/>
      <c r="H1125" s="20"/>
      <c r="I1125" s="4"/>
      <c r="K1125" s="83"/>
      <c r="L1125" s="83"/>
      <c r="M1125" s="83"/>
      <c r="N1125" s="83"/>
      <c r="O1125" s="83"/>
      <c r="P1125" s="83"/>
    </row>
    <row r="1126" spans="1:9" ht="27" customHeight="1">
      <c r="A1126" s="58" t="s">
        <v>318</v>
      </c>
      <c r="B1126" s="22">
        <f>C1126*1.11</f>
        <v>33.300000000000004</v>
      </c>
      <c r="C1126" s="22">
        <v>30</v>
      </c>
      <c r="D1126" s="22"/>
      <c r="E1126" s="11"/>
      <c r="F1126" s="11"/>
      <c r="G1126" s="11"/>
      <c r="H1126" s="20"/>
      <c r="I1126" s="4"/>
    </row>
    <row r="1127" spans="1:9" ht="27" customHeight="1">
      <c r="A1127" s="58" t="s">
        <v>319</v>
      </c>
      <c r="B1127" s="22">
        <f>C1127*1.02</f>
        <v>30.6</v>
      </c>
      <c r="C1127" s="22">
        <v>30</v>
      </c>
      <c r="D1127" s="22"/>
      <c r="E1127" s="11"/>
      <c r="F1127" s="11"/>
      <c r="G1127" s="11"/>
      <c r="H1127" s="20"/>
      <c r="I1127" s="4"/>
    </row>
    <row r="1128" spans="1:9" s="47" customFormat="1" ht="27" customHeight="1">
      <c r="A1128" s="58" t="s">
        <v>101</v>
      </c>
      <c r="B1128" s="22">
        <f>C1128*1.02</f>
        <v>30.6</v>
      </c>
      <c r="C1128" s="22">
        <v>30</v>
      </c>
      <c r="D1128" s="22"/>
      <c r="E1128" s="11"/>
      <c r="F1128" s="11"/>
      <c r="G1128" s="11"/>
      <c r="H1128" s="20"/>
      <c r="I1128" s="4"/>
    </row>
    <row r="1129" spans="1:9" ht="27" customHeight="1">
      <c r="A1129" s="58" t="s">
        <v>25</v>
      </c>
      <c r="B1129" s="22">
        <v>15</v>
      </c>
      <c r="C1129" s="22">
        <v>15</v>
      </c>
      <c r="D1129" s="22"/>
      <c r="E1129" s="11"/>
      <c r="F1129" s="11"/>
      <c r="G1129" s="11"/>
      <c r="H1129" s="20"/>
      <c r="I1129" s="4"/>
    </row>
    <row r="1130" spans="1:9" ht="27" customHeight="1">
      <c r="A1130" s="266" t="s">
        <v>68</v>
      </c>
      <c r="B1130" s="266"/>
      <c r="C1130" s="266"/>
      <c r="D1130" s="65"/>
      <c r="E1130" s="13">
        <f>E1131</f>
        <v>0.4</v>
      </c>
      <c r="F1130" s="13">
        <f>F1131</f>
        <v>0.1</v>
      </c>
      <c r="G1130" s="13">
        <f>G1131</f>
        <v>21</v>
      </c>
      <c r="H1130" s="46">
        <f>H1131</f>
        <v>86.5</v>
      </c>
      <c r="I1130" s="13">
        <f>I1131</f>
        <v>19.3</v>
      </c>
    </row>
    <row r="1131" spans="1:9" ht="27" customHeight="1">
      <c r="A1131" s="257" t="s">
        <v>71</v>
      </c>
      <c r="B1131" s="258"/>
      <c r="C1131" s="258"/>
      <c r="D1131" s="168">
        <v>150</v>
      </c>
      <c r="E1131" s="3">
        <v>0.4</v>
      </c>
      <c r="F1131" s="3">
        <v>0.1</v>
      </c>
      <c r="G1131" s="3">
        <v>21</v>
      </c>
      <c r="H1131" s="2">
        <f>E1131*4+F1131*9+G1131*4</f>
        <v>86.5</v>
      </c>
      <c r="I1131" s="4">
        <v>19.3</v>
      </c>
    </row>
    <row r="1132" spans="1:9" ht="27" customHeight="1">
      <c r="A1132" s="174" t="s">
        <v>53</v>
      </c>
      <c r="B1132" s="171">
        <v>15</v>
      </c>
      <c r="C1132" s="171">
        <v>15</v>
      </c>
      <c r="D1132" s="214"/>
      <c r="E1132" s="36"/>
      <c r="F1132" s="36"/>
      <c r="G1132" s="36"/>
      <c r="H1132" s="37"/>
      <c r="I1132" s="27"/>
    </row>
    <row r="1133" spans="1:9" ht="27" customHeight="1">
      <c r="A1133" s="104" t="s">
        <v>25</v>
      </c>
      <c r="B1133" s="22">
        <v>5</v>
      </c>
      <c r="C1133" s="22">
        <v>5</v>
      </c>
      <c r="D1133" s="22"/>
      <c r="E1133" s="11"/>
      <c r="F1133" s="11"/>
      <c r="G1133" s="11"/>
      <c r="H1133" s="20"/>
      <c r="I1133" s="4"/>
    </row>
    <row r="1134" spans="1:9" ht="27" customHeight="1">
      <c r="A1134" s="263" t="s">
        <v>11</v>
      </c>
      <c r="B1134" s="263"/>
      <c r="C1134" s="263"/>
      <c r="D1134" s="64">
        <f>D1135+250+D1168+D1179+D1183</f>
        <v>700</v>
      </c>
      <c r="E1134" s="13">
        <f>E1135+E1154+E1168+E1179+E1183+E1186+E1188</f>
        <v>22.72857142857143</v>
      </c>
      <c r="F1134" s="13">
        <f>F1135+F1154+F1168+F1179+F1183+F1186+F1188</f>
        <v>21.557142857142853</v>
      </c>
      <c r="G1134" s="13">
        <f>G1135+G1154+G1168+G1179+G1183+G1186+G1188</f>
        <v>77.87142857142857</v>
      </c>
      <c r="H1134" s="46">
        <f>H1135+H1154+H1168+H1179+H1183+H1186+H1188</f>
        <v>598.9571428571429</v>
      </c>
      <c r="I1134" s="18">
        <f>I1135+I1154+I1168+I1179+I1183+I1186+I1188</f>
        <v>32.59</v>
      </c>
    </row>
    <row r="1135" spans="1:9" ht="27" customHeight="1">
      <c r="A1135" s="261" t="s">
        <v>171</v>
      </c>
      <c r="B1135" s="261"/>
      <c r="C1135" s="261"/>
      <c r="D1135" s="214">
        <v>60</v>
      </c>
      <c r="E1135" s="3">
        <v>0.8</v>
      </c>
      <c r="F1135" s="3">
        <v>3</v>
      </c>
      <c r="G1135" s="3">
        <v>3.1</v>
      </c>
      <c r="H1135" s="2">
        <f>E1135*4+F1135*9+G1135*4</f>
        <v>42.6</v>
      </c>
      <c r="I1135" s="4">
        <v>20</v>
      </c>
    </row>
    <row r="1136" spans="1:9" ht="27" customHeight="1">
      <c r="A1136" s="35" t="s">
        <v>105</v>
      </c>
      <c r="B1136" s="15">
        <f>C1136*1.02</f>
        <v>61.2</v>
      </c>
      <c r="C1136" s="171">
        <v>60</v>
      </c>
      <c r="D1136" s="171"/>
      <c r="E1136" s="11"/>
      <c r="F1136" s="11"/>
      <c r="G1136" s="11"/>
      <c r="H1136" s="20"/>
      <c r="I1136" s="11"/>
    </row>
    <row r="1137" spans="1:16" s="47" customFormat="1" ht="27" customHeight="1">
      <c r="A1137" s="5" t="s">
        <v>106</v>
      </c>
      <c r="B1137" s="15">
        <f>C1137*1.18</f>
        <v>70.8</v>
      </c>
      <c r="C1137" s="171">
        <v>60</v>
      </c>
      <c r="D1137" s="171"/>
      <c r="E1137" s="6"/>
      <c r="F1137" s="6"/>
      <c r="G1137" s="6"/>
      <c r="H1137" s="15"/>
      <c r="I1137" s="14"/>
      <c r="K1137" s="83"/>
      <c r="L1137" s="83"/>
      <c r="M1137" s="83"/>
      <c r="N1137" s="83"/>
      <c r="O1137" s="83"/>
      <c r="P1137" s="83"/>
    </row>
    <row r="1138" spans="1:9" s="47" customFormat="1" ht="27" customHeight="1">
      <c r="A1138" s="5" t="s">
        <v>110</v>
      </c>
      <c r="B1138" s="15">
        <v>3</v>
      </c>
      <c r="C1138" s="171">
        <v>3</v>
      </c>
      <c r="D1138" s="171"/>
      <c r="E1138" s="6"/>
      <c r="F1138" s="6"/>
      <c r="G1138" s="6"/>
      <c r="H1138" s="15"/>
      <c r="I1138" s="14"/>
    </row>
    <row r="1139" spans="1:9" s="47" customFormat="1" ht="27" customHeight="1">
      <c r="A1139" s="104" t="s">
        <v>92</v>
      </c>
      <c r="B1139" s="22">
        <f>C1139*1.35</f>
        <v>2.7</v>
      </c>
      <c r="C1139" s="22">
        <v>2</v>
      </c>
      <c r="D1139" s="22"/>
      <c r="E1139" s="11"/>
      <c r="F1139" s="11"/>
      <c r="G1139" s="11"/>
      <c r="H1139" s="20"/>
      <c r="I1139" s="34"/>
    </row>
    <row r="1140" spans="1:9" s="47" customFormat="1" ht="27" customHeight="1">
      <c r="A1140" s="265" t="s">
        <v>150</v>
      </c>
      <c r="B1140" s="265"/>
      <c r="C1140" s="265"/>
      <c r="D1140" s="265"/>
      <c r="E1140" s="265"/>
      <c r="F1140" s="265"/>
      <c r="G1140" s="265"/>
      <c r="H1140" s="265"/>
      <c r="I1140" s="265"/>
    </row>
    <row r="1141" spans="1:9" s="47" customFormat="1" ht="27" customHeight="1">
      <c r="A1141" s="267" t="s">
        <v>94</v>
      </c>
      <c r="B1141" s="268"/>
      <c r="C1141" s="268"/>
      <c r="D1141" s="214">
        <v>60</v>
      </c>
      <c r="E1141" s="3">
        <v>1.2</v>
      </c>
      <c r="F1141" s="3">
        <v>3.1</v>
      </c>
      <c r="G1141" s="3">
        <v>4.8</v>
      </c>
      <c r="H1141" s="2">
        <f>E1141*4+F1141*9+G1141*4</f>
        <v>51.900000000000006</v>
      </c>
      <c r="I1141" s="4">
        <v>3.26</v>
      </c>
    </row>
    <row r="1142" spans="1:9" s="47" customFormat="1" ht="27" customHeight="1">
      <c r="A1142" s="175" t="s">
        <v>34</v>
      </c>
      <c r="B1142" s="20">
        <f>C1142*1.33</f>
        <v>19.950000000000003</v>
      </c>
      <c r="C1142" s="171">
        <v>15</v>
      </c>
      <c r="D1142" s="214"/>
      <c r="E1142" s="3"/>
      <c r="F1142" s="3"/>
      <c r="G1142" s="3"/>
      <c r="H1142" s="2"/>
      <c r="I1142" s="4"/>
    </row>
    <row r="1143" spans="1:9" s="47" customFormat="1" ht="27" customHeight="1">
      <c r="A1143" s="175" t="s">
        <v>35</v>
      </c>
      <c r="B1143" s="20">
        <f>C1143*1.43</f>
        <v>21.45</v>
      </c>
      <c r="C1143" s="171">
        <v>15</v>
      </c>
      <c r="D1143" s="214"/>
      <c r="E1143" s="3"/>
      <c r="F1143" s="3"/>
      <c r="G1143" s="3"/>
      <c r="H1143" s="2"/>
      <c r="I1143" s="4"/>
    </row>
    <row r="1144" spans="1:9" s="47" customFormat="1" ht="27" customHeight="1">
      <c r="A1144" s="104" t="s">
        <v>36</v>
      </c>
      <c r="B1144" s="20">
        <f>C1144*1.54</f>
        <v>23.1</v>
      </c>
      <c r="C1144" s="171">
        <v>15</v>
      </c>
      <c r="D1144" s="214"/>
      <c r="E1144" s="3"/>
      <c r="F1144" s="3"/>
      <c r="G1144" s="3"/>
      <c r="H1144" s="2"/>
      <c r="I1144" s="4"/>
    </row>
    <row r="1145" spans="1:9" s="47" customFormat="1" ht="27" customHeight="1">
      <c r="A1145" s="104" t="s">
        <v>37</v>
      </c>
      <c r="B1145" s="20">
        <f>C1145*1.67</f>
        <v>25.049999999999997</v>
      </c>
      <c r="C1145" s="171">
        <v>15</v>
      </c>
      <c r="D1145" s="214"/>
      <c r="E1145" s="3"/>
      <c r="F1145" s="3"/>
      <c r="G1145" s="3"/>
      <c r="H1145" s="2"/>
      <c r="I1145" s="4"/>
    </row>
    <row r="1146" spans="1:9" s="47" customFormat="1" ht="27" customHeight="1">
      <c r="A1146" s="104" t="s">
        <v>38</v>
      </c>
      <c r="B1146" s="20">
        <f>C1146*1.25</f>
        <v>18.75</v>
      </c>
      <c r="C1146" s="171">
        <v>15</v>
      </c>
      <c r="D1146" s="214"/>
      <c r="E1146" s="3"/>
      <c r="F1146" s="3"/>
      <c r="G1146" s="3"/>
      <c r="H1146" s="2"/>
      <c r="I1146" s="4"/>
    </row>
    <row r="1147" spans="1:16" s="47" customFormat="1" ht="27" customHeight="1">
      <c r="A1147" s="175" t="s">
        <v>30</v>
      </c>
      <c r="B1147" s="15">
        <f>C1147*1.33</f>
        <v>19.950000000000003</v>
      </c>
      <c r="C1147" s="171">
        <v>15</v>
      </c>
      <c r="D1147" s="214"/>
      <c r="E1147" s="3"/>
      <c r="F1147" s="3"/>
      <c r="G1147" s="3"/>
      <c r="H1147" s="2"/>
      <c r="I1147" s="4"/>
      <c r="K1147" s="83"/>
      <c r="L1147" s="83"/>
      <c r="M1147" s="83"/>
      <c r="N1147" s="83"/>
      <c r="O1147" s="83"/>
      <c r="P1147" s="83"/>
    </row>
    <row r="1148" spans="1:9" ht="27" customHeight="1">
      <c r="A1148" s="104" t="s">
        <v>140</v>
      </c>
      <c r="B1148" s="15">
        <f>C1148*1.82</f>
        <v>20.02</v>
      </c>
      <c r="C1148" s="15">
        <v>11</v>
      </c>
      <c r="D1148" s="214"/>
      <c r="E1148" s="3"/>
      <c r="F1148" s="3"/>
      <c r="G1148" s="3"/>
      <c r="H1148" s="2"/>
      <c r="I1148" s="4"/>
    </row>
    <row r="1149" spans="1:9" ht="27" customHeight="1">
      <c r="A1149" s="104" t="s">
        <v>39</v>
      </c>
      <c r="B1149" s="15">
        <f>C1149*1.19</f>
        <v>13.09</v>
      </c>
      <c r="C1149" s="15">
        <v>11</v>
      </c>
      <c r="D1149" s="214"/>
      <c r="E1149" s="3"/>
      <c r="F1149" s="3"/>
      <c r="G1149" s="3"/>
      <c r="H1149" s="2"/>
      <c r="I1149" s="4"/>
    </row>
    <row r="1150" spans="1:9" ht="45" customHeight="1">
      <c r="A1150" s="5" t="s">
        <v>73</v>
      </c>
      <c r="B1150" s="15">
        <f>C1150*1.54</f>
        <v>15.4</v>
      </c>
      <c r="C1150" s="15">
        <v>10</v>
      </c>
      <c r="D1150" s="214"/>
      <c r="E1150" s="3"/>
      <c r="F1150" s="3"/>
      <c r="G1150" s="3"/>
      <c r="H1150" s="2"/>
      <c r="I1150" s="4"/>
    </row>
    <row r="1151" spans="1:9" ht="27" customHeight="1">
      <c r="A1151" s="58" t="s">
        <v>226</v>
      </c>
      <c r="B1151" s="20">
        <f>C1151*1.09</f>
        <v>10.9</v>
      </c>
      <c r="C1151" s="20">
        <f>C1150</f>
        <v>10</v>
      </c>
      <c r="D1151" s="214"/>
      <c r="E1151" s="3"/>
      <c r="F1151" s="11"/>
      <c r="G1151" s="11"/>
      <c r="H1151" s="20"/>
      <c r="I1151" s="31"/>
    </row>
    <row r="1152" spans="1:9" ht="27" customHeight="1">
      <c r="A1152" s="35" t="s">
        <v>205</v>
      </c>
      <c r="B1152" s="15">
        <f>C1152*1.67</f>
        <v>16.7</v>
      </c>
      <c r="C1152" s="15">
        <v>10</v>
      </c>
      <c r="D1152" s="248"/>
      <c r="E1152" s="3"/>
      <c r="F1152" s="3"/>
      <c r="G1152" s="3"/>
      <c r="H1152" s="2"/>
      <c r="I1152" s="4"/>
    </row>
    <row r="1153" spans="1:9" ht="27" customHeight="1">
      <c r="A1153" s="5" t="s">
        <v>31</v>
      </c>
      <c r="B1153" s="15">
        <v>3</v>
      </c>
      <c r="C1153" s="15">
        <v>3</v>
      </c>
      <c r="D1153" s="214"/>
      <c r="E1153" s="3"/>
      <c r="F1153" s="3"/>
      <c r="G1153" s="3"/>
      <c r="H1153" s="2"/>
      <c r="I1153" s="4"/>
    </row>
    <row r="1154" spans="1:9" ht="27" customHeight="1">
      <c r="A1154" s="261" t="s">
        <v>382</v>
      </c>
      <c r="B1154" s="261"/>
      <c r="C1154" s="261"/>
      <c r="D1154" s="214">
        <v>250</v>
      </c>
      <c r="E1154" s="3">
        <v>1.5</v>
      </c>
      <c r="F1154" s="3">
        <v>4.2</v>
      </c>
      <c r="G1154" s="3">
        <v>8.8</v>
      </c>
      <c r="H1154" s="2">
        <f>E1154*4+F1154*9+G1154*4</f>
        <v>79</v>
      </c>
      <c r="I1154" s="4">
        <v>2.42</v>
      </c>
    </row>
    <row r="1155" spans="1:9" ht="27" customHeight="1">
      <c r="A1155" s="35" t="s">
        <v>90</v>
      </c>
      <c r="B1155" s="15">
        <f>C1155*1.25</f>
        <v>50</v>
      </c>
      <c r="C1155" s="15">
        <v>40</v>
      </c>
      <c r="D1155" s="171"/>
      <c r="E1155" s="6"/>
      <c r="F1155" s="6"/>
      <c r="G1155" s="6"/>
      <c r="H1155" s="15"/>
      <c r="I1155" s="171"/>
    </row>
    <row r="1156" spans="1:9" ht="27" customHeight="1">
      <c r="A1156" s="35" t="s">
        <v>30</v>
      </c>
      <c r="B1156" s="15">
        <f>C1156*1.33</f>
        <v>53.2</v>
      </c>
      <c r="C1156" s="15">
        <v>40</v>
      </c>
      <c r="D1156" s="171"/>
      <c r="E1156" s="6"/>
      <c r="F1156" s="6"/>
      <c r="G1156" s="6"/>
      <c r="H1156" s="15"/>
      <c r="I1156" s="14"/>
    </row>
    <row r="1157" spans="1:9" ht="27" customHeight="1">
      <c r="A1157" s="35" t="s">
        <v>227</v>
      </c>
      <c r="B1157" s="171">
        <f>C1157*1.25</f>
        <v>25</v>
      </c>
      <c r="C1157" s="15">
        <v>20</v>
      </c>
      <c r="D1157" s="171"/>
      <c r="E1157" s="6"/>
      <c r="F1157" s="6"/>
      <c r="G1157" s="6"/>
      <c r="H1157" s="15"/>
      <c r="I1157" s="14"/>
    </row>
    <row r="1158" spans="1:9" ht="27" customHeight="1">
      <c r="A1158" s="35" t="s">
        <v>34</v>
      </c>
      <c r="B1158" s="15">
        <f>C1158*1.33</f>
        <v>26.6</v>
      </c>
      <c r="C1158" s="15">
        <v>20</v>
      </c>
      <c r="D1158" s="171"/>
      <c r="E1158" s="6"/>
      <c r="F1158" s="6"/>
      <c r="G1158" s="6"/>
      <c r="H1158" s="15"/>
      <c r="I1158" s="14"/>
    </row>
    <row r="1159" spans="1:9" ht="27" customHeight="1">
      <c r="A1159" s="35" t="s">
        <v>35</v>
      </c>
      <c r="B1159" s="15">
        <f>C1159*1.43</f>
        <v>28.599999999999998</v>
      </c>
      <c r="C1159" s="15">
        <v>20</v>
      </c>
      <c r="D1159" s="171"/>
      <c r="E1159" s="6"/>
      <c r="F1159" s="6"/>
      <c r="G1159" s="6"/>
      <c r="H1159" s="15"/>
      <c r="I1159" s="14"/>
    </row>
    <row r="1160" spans="1:9" ht="27" customHeight="1">
      <c r="A1160" s="35" t="s">
        <v>36</v>
      </c>
      <c r="B1160" s="15">
        <f>C1160*1.54</f>
        <v>30.8</v>
      </c>
      <c r="C1160" s="15">
        <v>20</v>
      </c>
      <c r="D1160" s="171"/>
      <c r="E1160" s="6"/>
      <c r="F1160" s="6"/>
      <c r="G1160" s="6"/>
      <c r="H1160" s="15"/>
      <c r="I1160" s="14"/>
    </row>
    <row r="1161" spans="1:9" ht="27" customHeight="1">
      <c r="A1161" s="35" t="s">
        <v>37</v>
      </c>
      <c r="B1161" s="15">
        <f>C1161*1.67</f>
        <v>33.4</v>
      </c>
      <c r="C1161" s="15">
        <v>20</v>
      </c>
      <c r="D1161" s="171"/>
      <c r="E1161" s="6"/>
      <c r="F1161" s="6"/>
      <c r="G1161" s="6"/>
      <c r="H1161" s="15"/>
      <c r="I1161" s="14"/>
    </row>
    <row r="1162" spans="1:9" ht="27" customHeight="1">
      <c r="A1162" s="35" t="s">
        <v>38</v>
      </c>
      <c r="B1162" s="15">
        <f>C1162*1.25</f>
        <v>16.25</v>
      </c>
      <c r="C1162" s="15">
        <v>13</v>
      </c>
      <c r="D1162" s="171"/>
      <c r="E1162" s="6"/>
      <c r="F1162" s="6"/>
      <c r="G1162" s="6"/>
      <c r="H1162" s="15"/>
      <c r="I1162" s="14"/>
    </row>
    <row r="1163" spans="1:9" ht="27" customHeight="1">
      <c r="A1163" s="35" t="s">
        <v>30</v>
      </c>
      <c r="B1163" s="15">
        <f>C1163*1.33</f>
        <v>17.29</v>
      </c>
      <c r="C1163" s="15">
        <v>13</v>
      </c>
      <c r="D1163" s="171"/>
      <c r="E1163" s="6"/>
      <c r="F1163" s="6"/>
      <c r="G1163" s="6"/>
      <c r="H1163" s="15"/>
      <c r="I1163" s="14"/>
    </row>
    <row r="1164" spans="1:9" ht="27" customHeight="1">
      <c r="A1164" s="35" t="s">
        <v>39</v>
      </c>
      <c r="B1164" s="15">
        <f>C1164*1.19</f>
        <v>11.899999999999999</v>
      </c>
      <c r="C1164" s="15">
        <v>10</v>
      </c>
      <c r="D1164" s="171"/>
      <c r="E1164" s="6"/>
      <c r="F1164" s="6"/>
      <c r="G1164" s="6"/>
      <c r="H1164" s="15"/>
      <c r="I1164" s="14"/>
    </row>
    <row r="1165" spans="1:9" ht="27" customHeight="1">
      <c r="A1165" s="35" t="s">
        <v>31</v>
      </c>
      <c r="B1165" s="15">
        <v>4</v>
      </c>
      <c r="C1165" s="15">
        <v>4</v>
      </c>
      <c r="D1165" s="171"/>
      <c r="E1165" s="6"/>
      <c r="F1165" s="6"/>
      <c r="G1165" s="6"/>
      <c r="H1165" s="15"/>
      <c r="I1165" s="14"/>
    </row>
    <row r="1166" spans="1:9" ht="27" customHeight="1">
      <c r="A1166" s="35" t="s">
        <v>25</v>
      </c>
      <c r="B1166" s="6">
        <v>0.5</v>
      </c>
      <c r="C1166" s="6">
        <v>0.5</v>
      </c>
      <c r="D1166" s="171"/>
      <c r="E1166" s="6"/>
      <c r="F1166" s="6"/>
      <c r="G1166" s="6"/>
      <c r="H1166" s="15"/>
      <c r="I1166" s="14"/>
    </row>
    <row r="1167" spans="1:9" ht="27" customHeight="1">
      <c r="A1167" s="104" t="s">
        <v>56</v>
      </c>
      <c r="B1167" s="11">
        <v>0.1</v>
      </c>
      <c r="C1167" s="11">
        <v>0.1</v>
      </c>
      <c r="D1167" s="22"/>
      <c r="E1167" s="11"/>
      <c r="F1167" s="11"/>
      <c r="G1167" s="11"/>
      <c r="H1167" s="2"/>
      <c r="I1167" s="34"/>
    </row>
    <row r="1168" spans="1:9" ht="27" customHeight="1">
      <c r="A1168" s="273" t="s">
        <v>340</v>
      </c>
      <c r="B1168" s="278"/>
      <c r="C1168" s="278"/>
      <c r="D1168" s="214">
        <v>60</v>
      </c>
      <c r="E1168" s="3">
        <v>12.3</v>
      </c>
      <c r="F1168" s="3">
        <v>8.2</v>
      </c>
      <c r="G1168" s="3">
        <v>2.5</v>
      </c>
      <c r="H1168" s="21">
        <f>G1168*4+F1168*9+E1168*4</f>
        <v>133</v>
      </c>
      <c r="I1168" s="52">
        <v>8.97</v>
      </c>
    </row>
    <row r="1169" spans="1:9" s="47" customFormat="1" ht="27" customHeight="1">
      <c r="A1169" s="156" t="s">
        <v>228</v>
      </c>
      <c r="B1169" s="78">
        <v>87</v>
      </c>
      <c r="C1169" s="20">
        <v>72</v>
      </c>
      <c r="D1169" s="22"/>
      <c r="E1169" s="11"/>
      <c r="F1169" s="11"/>
      <c r="G1169" s="11"/>
      <c r="H1169" s="20"/>
      <c r="I1169" s="30"/>
    </row>
    <row r="1170" spans="1:9" s="47" customFormat="1" ht="27" customHeight="1">
      <c r="A1170" s="58" t="s">
        <v>43</v>
      </c>
      <c r="B1170" s="20">
        <v>3</v>
      </c>
      <c r="C1170" s="20">
        <v>3</v>
      </c>
      <c r="D1170" s="22"/>
      <c r="E1170" s="11"/>
      <c r="F1170" s="39"/>
      <c r="G1170" s="11"/>
      <c r="H1170" s="20"/>
      <c r="I1170" s="52"/>
    </row>
    <row r="1171" spans="1:9" s="47" customFormat="1" ht="27" customHeight="1">
      <c r="A1171" s="58" t="s">
        <v>31</v>
      </c>
      <c r="B1171" s="22">
        <v>8</v>
      </c>
      <c r="C1171" s="22">
        <v>8</v>
      </c>
      <c r="D1171" s="22"/>
      <c r="E1171" s="11"/>
      <c r="F1171" s="11"/>
      <c r="G1171" s="11"/>
      <c r="H1171" s="20"/>
      <c r="I1171" s="30"/>
    </row>
    <row r="1172" spans="1:9" s="47" customFormat="1" ht="27" customHeight="1">
      <c r="A1172" s="35" t="s">
        <v>39</v>
      </c>
      <c r="B1172" s="15">
        <f>C1172*1.19</f>
        <v>23.799999999999997</v>
      </c>
      <c r="C1172" s="15">
        <v>20</v>
      </c>
      <c r="D1172" s="171"/>
      <c r="E1172" s="6"/>
      <c r="F1172" s="6"/>
      <c r="G1172" s="6"/>
      <c r="H1172" s="15"/>
      <c r="I1172" s="14"/>
    </row>
    <row r="1173" spans="1:9" ht="27" customHeight="1">
      <c r="A1173" s="321" t="s">
        <v>150</v>
      </c>
      <c r="B1173" s="322"/>
      <c r="C1173" s="322"/>
      <c r="D1173" s="322"/>
      <c r="E1173" s="322"/>
      <c r="F1173" s="322"/>
      <c r="G1173" s="322"/>
      <c r="H1173" s="322"/>
      <c r="I1173" s="323"/>
    </row>
    <row r="1174" spans="1:9" ht="27" customHeight="1">
      <c r="A1174" s="273" t="s">
        <v>341</v>
      </c>
      <c r="B1174" s="278"/>
      <c r="C1174" s="278"/>
      <c r="D1174" s="214">
        <v>60</v>
      </c>
      <c r="E1174" s="3">
        <v>11.1</v>
      </c>
      <c r="F1174" s="3">
        <v>6.4</v>
      </c>
      <c r="G1174" s="3">
        <v>4.5</v>
      </c>
      <c r="H1174" s="21">
        <f>G1174*4+F1174*9+E1174*4</f>
        <v>120</v>
      </c>
      <c r="I1174" s="52">
        <v>3.7</v>
      </c>
    </row>
    <row r="1175" spans="1:9" ht="27" customHeight="1">
      <c r="A1175" s="156" t="s">
        <v>228</v>
      </c>
      <c r="B1175" s="78">
        <v>72</v>
      </c>
      <c r="C1175" s="20">
        <v>60</v>
      </c>
      <c r="D1175" s="22"/>
      <c r="E1175" s="11"/>
      <c r="F1175" s="11"/>
      <c r="G1175" s="11"/>
      <c r="H1175" s="20"/>
      <c r="I1175" s="30"/>
    </row>
    <row r="1176" spans="1:9" ht="27" customHeight="1">
      <c r="A1176" s="58" t="s">
        <v>342</v>
      </c>
      <c r="B1176" s="20">
        <v>8</v>
      </c>
      <c r="C1176" s="20">
        <v>8</v>
      </c>
      <c r="D1176" s="22"/>
      <c r="E1176" s="11"/>
      <c r="F1176" s="39"/>
      <c r="G1176" s="11"/>
      <c r="H1176" s="20"/>
      <c r="I1176" s="52"/>
    </row>
    <row r="1177" spans="1:9" ht="27" customHeight="1">
      <c r="A1177" s="58" t="s">
        <v>343</v>
      </c>
      <c r="B1177" s="22">
        <v>3</v>
      </c>
      <c r="C1177" s="22">
        <v>3</v>
      </c>
      <c r="D1177" s="22"/>
      <c r="E1177" s="11"/>
      <c r="F1177" s="11"/>
      <c r="G1177" s="11"/>
      <c r="H1177" s="20"/>
      <c r="I1177" s="30"/>
    </row>
    <row r="1178" spans="1:9" ht="27" customHeight="1">
      <c r="A1178" s="58" t="s">
        <v>344</v>
      </c>
      <c r="B1178" s="15">
        <v>4</v>
      </c>
      <c r="C1178" s="15">
        <v>4</v>
      </c>
      <c r="D1178" s="171"/>
      <c r="E1178" s="6"/>
      <c r="F1178" s="6"/>
      <c r="G1178" s="6"/>
      <c r="H1178" s="15"/>
      <c r="I1178" s="14"/>
    </row>
    <row r="1179" spans="1:9" ht="27" customHeight="1">
      <c r="A1179" s="177" t="s">
        <v>229</v>
      </c>
      <c r="B1179" s="214"/>
      <c r="C1179" s="214"/>
      <c r="D1179" s="214">
        <v>150</v>
      </c>
      <c r="E1179" s="3">
        <v>2.9</v>
      </c>
      <c r="F1179" s="3">
        <v>5.3</v>
      </c>
      <c r="G1179" s="3">
        <v>25.3</v>
      </c>
      <c r="H1179" s="21">
        <f>G1179*4+F1179*9+E1179*4</f>
        <v>160.5</v>
      </c>
      <c r="I1179" s="4">
        <v>0</v>
      </c>
    </row>
    <row r="1180" spans="1:9" ht="27" customHeight="1">
      <c r="A1180" s="5" t="s">
        <v>50</v>
      </c>
      <c r="B1180" s="171">
        <v>53</v>
      </c>
      <c r="C1180" s="171">
        <v>53</v>
      </c>
      <c r="D1180" s="171"/>
      <c r="E1180" s="6"/>
      <c r="F1180" s="6"/>
      <c r="G1180" s="6"/>
      <c r="H1180" s="15"/>
      <c r="I1180" s="14"/>
    </row>
    <row r="1181" spans="1:9" ht="27" customHeight="1">
      <c r="A1181" s="5" t="s">
        <v>60</v>
      </c>
      <c r="B1181" s="171">
        <v>110</v>
      </c>
      <c r="C1181" s="171">
        <v>110</v>
      </c>
      <c r="D1181" s="171"/>
      <c r="E1181" s="6"/>
      <c r="F1181" s="6"/>
      <c r="G1181" s="6"/>
      <c r="H1181" s="15"/>
      <c r="I1181" s="171"/>
    </row>
    <row r="1182" spans="1:9" ht="27" customHeight="1">
      <c r="A1182" s="5" t="s">
        <v>31</v>
      </c>
      <c r="B1182" s="171">
        <v>5</v>
      </c>
      <c r="C1182" s="171">
        <v>5</v>
      </c>
      <c r="D1182" s="171"/>
      <c r="E1182" s="6"/>
      <c r="F1182" s="6"/>
      <c r="G1182" s="6"/>
      <c r="H1182" s="15"/>
      <c r="I1182" s="171"/>
    </row>
    <row r="1183" spans="1:9" ht="27" customHeight="1">
      <c r="A1183" s="267" t="s">
        <v>230</v>
      </c>
      <c r="B1183" s="267"/>
      <c r="C1183" s="267"/>
      <c r="D1183" s="214">
        <v>180</v>
      </c>
      <c r="E1183" s="3">
        <v>0.1</v>
      </c>
      <c r="F1183" s="3">
        <v>0</v>
      </c>
      <c r="G1183" s="3">
        <v>13.4</v>
      </c>
      <c r="H1183" s="2">
        <f>E1183*4+F1183*9+G1183*4</f>
        <v>54</v>
      </c>
      <c r="I1183" s="4">
        <v>1.2</v>
      </c>
    </row>
    <row r="1184" spans="1:9" ht="27" customHeight="1">
      <c r="A1184" s="104" t="s">
        <v>231</v>
      </c>
      <c r="B1184" s="22">
        <v>20.2</v>
      </c>
      <c r="C1184" s="22">
        <v>20</v>
      </c>
      <c r="D1184" s="22"/>
      <c r="E1184" s="11"/>
      <c r="F1184" s="11"/>
      <c r="G1184" s="11"/>
      <c r="H1184" s="20"/>
      <c r="I1184" s="31"/>
    </row>
    <row r="1185" spans="1:9" ht="27" customHeight="1">
      <c r="A1185" s="104" t="s">
        <v>25</v>
      </c>
      <c r="B1185" s="22">
        <v>13</v>
      </c>
      <c r="C1185" s="22">
        <v>13</v>
      </c>
      <c r="D1185" s="22"/>
      <c r="E1185" s="11"/>
      <c r="F1185" s="11"/>
      <c r="G1185" s="11"/>
      <c r="H1185" s="20"/>
      <c r="I1185" s="22"/>
    </row>
    <row r="1186" spans="1:9" ht="27" customHeight="1">
      <c r="A1186" s="257" t="s">
        <v>91</v>
      </c>
      <c r="B1186" s="271"/>
      <c r="C1186" s="271"/>
      <c r="D1186" s="214">
        <v>30</v>
      </c>
      <c r="E1186" s="3">
        <v>2.5000000000000004</v>
      </c>
      <c r="F1186" s="3">
        <v>0.4</v>
      </c>
      <c r="G1186" s="3">
        <v>11.4</v>
      </c>
      <c r="H1186" s="2">
        <v>58.999999999999986</v>
      </c>
      <c r="I1186" s="4">
        <v>0</v>
      </c>
    </row>
    <row r="1187" spans="1:9" ht="27" customHeight="1">
      <c r="A1187" s="257" t="s">
        <v>83</v>
      </c>
      <c r="B1187" s="257"/>
      <c r="C1187" s="257"/>
      <c r="D1187" s="214">
        <v>30</v>
      </c>
      <c r="E1187" s="3"/>
      <c r="F1187" s="3"/>
      <c r="G1187" s="3"/>
      <c r="H1187" s="2"/>
      <c r="I1187" s="3"/>
    </row>
    <row r="1188" spans="1:9" ht="27" customHeight="1">
      <c r="A1188" s="269" t="s">
        <v>23</v>
      </c>
      <c r="B1188" s="270"/>
      <c r="C1188" s="270"/>
      <c r="D1188" s="214">
        <v>40</v>
      </c>
      <c r="E1188" s="3">
        <v>2.6285714285714286</v>
      </c>
      <c r="F1188" s="3">
        <v>0.45714285714285713</v>
      </c>
      <c r="G1188" s="3">
        <v>13.371428571428572</v>
      </c>
      <c r="H1188" s="2">
        <v>70.85714285714286</v>
      </c>
      <c r="I1188" s="4">
        <v>0</v>
      </c>
    </row>
    <row r="1189" spans="1:9" ht="27" customHeight="1">
      <c r="A1189" s="263" t="s">
        <v>12</v>
      </c>
      <c r="B1189" s="263"/>
      <c r="C1189" s="263"/>
      <c r="D1189" s="64">
        <f>D1190+D1191</f>
        <v>250</v>
      </c>
      <c r="E1189" s="13">
        <f>SUM(E1190:E1191)</f>
        <v>2.2</v>
      </c>
      <c r="F1189" s="13">
        <f>SUM(F1190:F1191)</f>
        <v>5.2</v>
      </c>
      <c r="G1189" s="13">
        <f>SUM(G1190:G1191)</f>
        <v>45</v>
      </c>
      <c r="H1189" s="46">
        <f>SUM(H1190:H1191)</f>
        <v>235.60000000000002</v>
      </c>
      <c r="I1189" s="13">
        <f>SUM(I1190:I1191)</f>
        <v>7.9</v>
      </c>
    </row>
    <row r="1190" spans="1:9" ht="60.75" customHeight="1">
      <c r="A1190" s="218" t="s">
        <v>338</v>
      </c>
      <c r="B1190" s="22">
        <v>50</v>
      </c>
      <c r="C1190" s="22">
        <v>50</v>
      </c>
      <c r="D1190" s="214">
        <v>50</v>
      </c>
      <c r="E1190" s="3">
        <v>2</v>
      </c>
      <c r="F1190" s="3">
        <v>5.2</v>
      </c>
      <c r="G1190" s="3">
        <v>27</v>
      </c>
      <c r="H1190" s="24">
        <f>E1190*4+F1190*9+G1190*4</f>
        <v>162.8</v>
      </c>
      <c r="I1190" s="4">
        <v>0</v>
      </c>
    </row>
    <row r="1191" spans="1:9" ht="27" customHeight="1">
      <c r="A1191" s="218" t="s">
        <v>97</v>
      </c>
      <c r="B1191" s="214">
        <v>200</v>
      </c>
      <c r="C1191" s="214">
        <v>200</v>
      </c>
      <c r="D1191" s="214">
        <v>200</v>
      </c>
      <c r="E1191" s="3">
        <v>0.2</v>
      </c>
      <c r="F1191" s="3">
        <v>0</v>
      </c>
      <c r="G1191" s="3">
        <v>18</v>
      </c>
      <c r="H1191" s="2">
        <f>E1191*4+F1191*9+G1191*4</f>
        <v>72.8</v>
      </c>
      <c r="I1191" s="4">
        <v>7.9</v>
      </c>
    </row>
    <row r="1192" spans="1:9" s="47" customFormat="1" ht="27" customHeight="1">
      <c r="A1192" s="275" t="s">
        <v>158</v>
      </c>
      <c r="B1192" s="275"/>
      <c r="C1192" s="275"/>
      <c r="D1192" s="167">
        <f>D1193+D1203+D1213+D1216</f>
        <v>490</v>
      </c>
      <c r="E1192" s="98">
        <f>E1193+E1203+E1213+E1216+E1217+E1218</f>
        <v>10.39</v>
      </c>
      <c r="F1192" s="98">
        <f>F1193+F1203+F1213+F1216+F1217+F1218</f>
        <v>11.48</v>
      </c>
      <c r="G1192" s="98">
        <f>G1193+G1203+G1213+G1216+G1217+G1218</f>
        <v>62.60999999999999</v>
      </c>
      <c r="H1192" s="28">
        <f>H1193+H1203+H1213+H1216+H1217+H1218</f>
        <v>395.32000000000005</v>
      </c>
      <c r="I1192" s="28">
        <f>I1193+I1203+I1213+I1216+I1217+I1218</f>
        <v>14.06</v>
      </c>
    </row>
    <row r="1193" spans="1:16" s="47" customFormat="1" ht="47.25" customHeight="1">
      <c r="A1193" s="267" t="s">
        <v>234</v>
      </c>
      <c r="B1193" s="267"/>
      <c r="C1193" s="267"/>
      <c r="D1193" s="214">
        <v>150</v>
      </c>
      <c r="E1193" s="3">
        <v>1.4</v>
      </c>
      <c r="F1193" s="3">
        <v>5</v>
      </c>
      <c r="G1193" s="3">
        <v>7.9</v>
      </c>
      <c r="H1193" s="2">
        <f>E1193*4+F1193*9+G1193*4</f>
        <v>82.2</v>
      </c>
      <c r="I1193" s="3">
        <v>6.4</v>
      </c>
      <c r="K1193" s="83"/>
      <c r="L1193" s="83"/>
      <c r="M1193" s="83"/>
      <c r="N1193" s="83"/>
      <c r="O1193" s="83"/>
      <c r="P1193" s="83"/>
    </row>
    <row r="1194" spans="1:9" ht="27" customHeight="1">
      <c r="A1194" s="35" t="s">
        <v>34</v>
      </c>
      <c r="B1194" s="15">
        <f>C1194*1.33</f>
        <v>143.64000000000001</v>
      </c>
      <c r="C1194" s="171">
        <v>108</v>
      </c>
      <c r="D1194" s="214"/>
      <c r="E1194" s="6"/>
      <c r="F1194" s="6"/>
      <c r="G1194" s="6"/>
      <c r="H1194" s="15"/>
      <c r="I1194" s="6"/>
    </row>
    <row r="1195" spans="1:9" ht="27" customHeight="1">
      <c r="A1195" s="35" t="s">
        <v>35</v>
      </c>
      <c r="B1195" s="15">
        <f>C1195*1.43</f>
        <v>154.44</v>
      </c>
      <c r="C1195" s="171">
        <v>108</v>
      </c>
      <c r="D1195" s="214"/>
      <c r="E1195" s="6"/>
      <c r="F1195" s="6"/>
      <c r="G1195" s="6"/>
      <c r="H1195" s="15"/>
      <c r="I1195" s="33"/>
    </row>
    <row r="1196" spans="1:9" ht="27" customHeight="1">
      <c r="A1196" s="35" t="s">
        <v>36</v>
      </c>
      <c r="B1196" s="15">
        <f>C1196*1.54</f>
        <v>166.32</v>
      </c>
      <c r="C1196" s="171">
        <v>108</v>
      </c>
      <c r="D1196" s="214"/>
      <c r="E1196" s="6"/>
      <c r="F1196" s="6"/>
      <c r="G1196" s="6"/>
      <c r="H1196" s="15"/>
      <c r="I1196" s="33"/>
    </row>
    <row r="1197" spans="1:9" ht="27" customHeight="1">
      <c r="A1197" s="35" t="s">
        <v>37</v>
      </c>
      <c r="B1197" s="15">
        <f>C1197*1.67</f>
        <v>180.35999999999999</v>
      </c>
      <c r="C1197" s="171">
        <v>108</v>
      </c>
      <c r="D1197" s="214"/>
      <c r="E1197" s="6"/>
      <c r="F1197" s="6"/>
      <c r="G1197" s="6"/>
      <c r="H1197" s="15"/>
      <c r="I1197" s="33"/>
    </row>
    <row r="1198" spans="1:9" ht="27" customHeight="1">
      <c r="A1198" s="42" t="s">
        <v>160</v>
      </c>
      <c r="B1198" s="2"/>
      <c r="C1198" s="214">
        <v>105</v>
      </c>
      <c r="D1198" s="214"/>
      <c r="E1198" s="6"/>
      <c r="F1198" s="6"/>
      <c r="G1198" s="6"/>
      <c r="H1198" s="15"/>
      <c r="I1198" s="33"/>
    </row>
    <row r="1199" spans="1:9" s="47" customFormat="1" ht="27" customHeight="1">
      <c r="A1199" s="35" t="s">
        <v>235</v>
      </c>
      <c r="B1199" s="15">
        <f>C1199*1.82</f>
        <v>81.9</v>
      </c>
      <c r="C1199" s="171">
        <v>45</v>
      </c>
      <c r="D1199" s="214"/>
      <c r="E1199" s="6"/>
      <c r="F1199" s="6"/>
      <c r="G1199" s="6"/>
      <c r="H1199" s="15"/>
      <c r="I1199" s="33"/>
    </row>
    <row r="1200" spans="1:9" ht="27" customHeight="1">
      <c r="A1200" s="35" t="s">
        <v>107</v>
      </c>
      <c r="B1200" s="15">
        <f>C1200*1.02</f>
        <v>45.9</v>
      </c>
      <c r="C1200" s="171">
        <v>45</v>
      </c>
      <c r="D1200" s="214"/>
      <c r="E1200" s="6"/>
      <c r="F1200" s="6"/>
      <c r="G1200" s="6"/>
      <c r="H1200" s="15"/>
      <c r="I1200" s="33"/>
    </row>
    <row r="1201" spans="1:9" ht="27" customHeight="1">
      <c r="A1201" s="35" t="s">
        <v>236</v>
      </c>
      <c r="B1201" s="15">
        <f>C1201*1.05</f>
        <v>47.25</v>
      </c>
      <c r="C1201" s="171">
        <v>45</v>
      </c>
      <c r="D1201" s="214"/>
      <c r="E1201" s="6"/>
      <c r="F1201" s="6"/>
      <c r="G1201" s="6"/>
      <c r="H1201" s="15"/>
      <c r="I1201" s="33"/>
    </row>
    <row r="1202" spans="1:9" ht="27" customHeight="1">
      <c r="A1202" s="5" t="s">
        <v>31</v>
      </c>
      <c r="B1202" s="171">
        <v>5</v>
      </c>
      <c r="C1202" s="171">
        <v>5</v>
      </c>
      <c r="D1202" s="214"/>
      <c r="E1202" s="98"/>
      <c r="F1202" s="98"/>
      <c r="G1202" s="98"/>
      <c r="H1202" s="28"/>
      <c r="I1202" s="98"/>
    </row>
    <row r="1203" spans="1:9" ht="27" customHeight="1">
      <c r="A1203" s="261" t="s">
        <v>410</v>
      </c>
      <c r="B1203" s="261"/>
      <c r="C1203" s="261"/>
      <c r="D1203" s="214">
        <v>50</v>
      </c>
      <c r="E1203" s="3">
        <v>6.2</v>
      </c>
      <c r="F1203" s="3">
        <v>5.9</v>
      </c>
      <c r="G1203" s="3">
        <v>7</v>
      </c>
      <c r="H1203" s="2">
        <f>E1203*4+F1203*9+G1203*4</f>
        <v>105.9</v>
      </c>
      <c r="I1203" s="4">
        <v>0.36</v>
      </c>
    </row>
    <row r="1204" spans="1:9" s="47" customFormat="1" ht="27" customHeight="1">
      <c r="A1204" s="131" t="s">
        <v>237</v>
      </c>
      <c r="B1204" s="115">
        <v>86</v>
      </c>
      <c r="C1204" s="63">
        <v>37</v>
      </c>
      <c r="D1204" s="171"/>
      <c r="E1204" s="6"/>
      <c r="F1204" s="6"/>
      <c r="G1204" s="6"/>
      <c r="H1204" s="15"/>
      <c r="I1204" s="14"/>
    </row>
    <row r="1205" spans="1:9" s="47" customFormat="1" ht="27" customHeight="1">
      <c r="A1205" s="131" t="s">
        <v>238</v>
      </c>
      <c r="B1205" s="115">
        <f>C1205*1.48</f>
        <v>54.76</v>
      </c>
      <c r="C1205" s="63">
        <v>37</v>
      </c>
      <c r="D1205" s="171"/>
      <c r="E1205" s="6"/>
      <c r="F1205" s="6"/>
      <c r="G1205" s="6"/>
      <c r="H1205" s="15"/>
      <c r="I1205" s="14"/>
    </row>
    <row r="1206" spans="1:9" s="47" customFormat="1" ht="27" customHeight="1">
      <c r="A1206" s="131" t="s">
        <v>239</v>
      </c>
      <c r="B1206" s="115">
        <f>C1206*1.054</f>
        <v>38.998000000000005</v>
      </c>
      <c r="C1206" s="63">
        <v>37</v>
      </c>
      <c r="D1206" s="171"/>
      <c r="E1206" s="6"/>
      <c r="F1206" s="6"/>
      <c r="G1206" s="6"/>
      <c r="H1206" s="15"/>
      <c r="I1206" s="14"/>
    </row>
    <row r="1207" spans="1:9" s="47" customFormat="1" ht="27" customHeight="1">
      <c r="A1207" s="16" t="s">
        <v>240</v>
      </c>
      <c r="B1207" s="115">
        <f>C1207</f>
        <v>37</v>
      </c>
      <c r="C1207" s="63">
        <v>37</v>
      </c>
      <c r="D1207" s="171"/>
      <c r="E1207" s="6"/>
      <c r="F1207" s="6"/>
      <c r="G1207" s="6"/>
      <c r="H1207" s="15"/>
      <c r="I1207" s="33"/>
    </row>
    <row r="1208" spans="1:9" s="47" customFormat="1" ht="27" customHeight="1">
      <c r="A1208" s="16" t="s">
        <v>241</v>
      </c>
      <c r="B1208" s="115">
        <f>C1208*1.32</f>
        <v>48.84</v>
      </c>
      <c r="C1208" s="63">
        <v>37</v>
      </c>
      <c r="D1208" s="171"/>
      <c r="E1208" s="6"/>
      <c r="F1208" s="6"/>
      <c r="G1208" s="6"/>
      <c r="H1208" s="15"/>
      <c r="I1208" s="33"/>
    </row>
    <row r="1209" spans="1:9" s="47" customFormat="1" ht="27" customHeight="1">
      <c r="A1209" s="35" t="s">
        <v>29</v>
      </c>
      <c r="B1209" s="15">
        <v>11</v>
      </c>
      <c r="C1209" s="102">
        <v>11</v>
      </c>
      <c r="D1209" s="171"/>
      <c r="E1209" s="6"/>
      <c r="F1209" s="6"/>
      <c r="G1209" s="6"/>
      <c r="H1209" s="15"/>
      <c r="I1209" s="33"/>
    </row>
    <row r="1210" spans="1:9" s="47" customFormat="1" ht="27" customHeight="1">
      <c r="A1210" s="179" t="s">
        <v>202</v>
      </c>
      <c r="B1210" s="15">
        <v>4</v>
      </c>
      <c r="C1210" s="102">
        <v>4</v>
      </c>
      <c r="D1210" s="15"/>
      <c r="E1210" s="6"/>
      <c r="F1210" s="6"/>
      <c r="G1210" s="6"/>
      <c r="H1210" s="15"/>
      <c r="I1210" s="33"/>
    </row>
    <row r="1211" spans="1:9" s="47" customFormat="1" ht="27" customHeight="1">
      <c r="A1211" s="35" t="s">
        <v>345</v>
      </c>
      <c r="B1211" s="15">
        <v>10</v>
      </c>
      <c r="C1211" s="15">
        <v>10</v>
      </c>
      <c r="D1211" s="171"/>
      <c r="E1211" s="6"/>
      <c r="F1211" s="6"/>
      <c r="G1211" s="6"/>
      <c r="H1211" s="15"/>
      <c r="I1211" s="33"/>
    </row>
    <row r="1212" spans="1:9" s="47" customFormat="1" ht="27" customHeight="1">
      <c r="A1212" s="40" t="s">
        <v>31</v>
      </c>
      <c r="B1212" s="38">
        <v>2</v>
      </c>
      <c r="C1212" s="63">
        <v>2</v>
      </c>
      <c r="D1212" s="171"/>
      <c r="E1212" s="6"/>
      <c r="F1212" s="6"/>
      <c r="G1212" s="6"/>
      <c r="H1212" s="15"/>
      <c r="I1212" s="33"/>
    </row>
    <row r="1213" spans="1:9" s="47" customFormat="1" ht="27" customHeight="1">
      <c r="A1213" s="273" t="s">
        <v>102</v>
      </c>
      <c r="B1213" s="273"/>
      <c r="C1213" s="273"/>
      <c r="D1213" s="214">
        <v>180</v>
      </c>
      <c r="E1213" s="3">
        <v>0.1</v>
      </c>
      <c r="F1213" s="3">
        <v>0</v>
      </c>
      <c r="G1213" s="3">
        <v>17.9</v>
      </c>
      <c r="H1213" s="2">
        <f>E1213*4+F1213*9+G1213*4</f>
        <v>72</v>
      </c>
      <c r="I1213" s="4">
        <v>0</v>
      </c>
    </row>
    <row r="1214" spans="1:9" s="47" customFormat="1" ht="27" customHeight="1">
      <c r="A1214" s="104" t="s">
        <v>27</v>
      </c>
      <c r="B1214" s="22">
        <v>0.4</v>
      </c>
      <c r="C1214" s="22">
        <v>0.4</v>
      </c>
      <c r="D1214" s="22"/>
      <c r="E1214" s="11"/>
      <c r="F1214" s="11"/>
      <c r="G1214" s="11"/>
      <c r="H1214" s="20"/>
      <c r="I1214" s="4"/>
    </row>
    <row r="1215" spans="1:9" ht="27" customHeight="1">
      <c r="A1215" s="104" t="s">
        <v>25</v>
      </c>
      <c r="B1215" s="22">
        <v>18</v>
      </c>
      <c r="C1215" s="22">
        <v>18</v>
      </c>
      <c r="D1215" s="22"/>
      <c r="E1215" s="11"/>
      <c r="F1215" s="11"/>
      <c r="G1215" s="11"/>
      <c r="H1215" s="20"/>
      <c r="I1215" s="11"/>
    </row>
    <row r="1216" spans="1:30" s="47" customFormat="1" ht="27" customHeight="1">
      <c r="A1216" s="261" t="s">
        <v>88</v>
      </c>
      <c r="B1216" s="261"/>
      <c r="C1216" s="261"/>
      <c r="D1216" s="168">
        <v>110</v>
      </c>
      <c r="E1216" s="25">
        <v>0.9</v>
      </c>
      <c r="F1216" s="25">
        <v>0.3</v>
      </c>
      <c r="G1216" s="25">
        <v>21</v>
      </c>
      <c r="H1216" s="24">
        <f>E1216*4+F1216*9+G1216*4</f>
        <v>90.3</v>
      </c>
      <c r="I1216" s="4">
        <v>7.3</v>
      </c>
      <c r="R1216" s="83"/>
      <c r="S1216" s="83"/>
      <c r="T1216" s="83"/>
      <c r="U1216" s="83"/>
      <c r="V1216" s="83"/>
      <c r="W1216" s="83"/>
      <c r="X1216" s="83"/>
      <c r="Y1216" s="83"/>
      <c r="Z1216" s="83"/>
      <c r="AA1216" s="83"/>
      <c r="AB1216" s="83"/>
      <c r="AC1216" s="83"/>
      <c r="AD1216" s="83"/>
    </row>
    <row r="1217" spans="1:9" ht="27" customHeight="1">
      <c r="A1217" s="257" t="s">
        <v>23</v>
      </c>
      <c r="B1217" s="257"/>
      <c r="C1217" s="257"/>
      <c r="D1217" s="214">
        <v>15</v>
      </c>
      <c r="E1217" s="3">
        <v>0.99</v>
      </c>
      <c r="F1217" s="3">
        <v>0.18</v>
      </c>
      <c r="G1217" s="3">
        <v>5.01</v>
      </c>
      <c r="H1217" s="2">
        <v>25.619999999999997</v>
      </c>
      <c r="I1217" s="4">
        <v>0</v>
      </c>
    </row>
    <row r="1218" spans="1:9" ht="27" customHeight="1">
      <c r="A1218" s="257" t="s">
        <v>91</v>
      </c>
      <c r="B1218" s="257"/>
      <c r="C1218" s="257"/>
      <c r="D1218" s="214">
        <v>10</v>
      </c>
      <c r="E1218" s="3">
        <v>0.8</v>
      </c>
      <c r="F1218" s="3">
        <v>0.1</v>
      </c>
      <c r="G1218" s="3">
        <v>3.8</v>
      </c>
      <c r="H1218" s="2">
        <v>19.3</v>
      </c>
      <c r="I1218" s="4">
        <v>0</v>
      </c>
    </row>
    <row r="1219" spans="1:9" ht="27" customHeight="1">
      <c r="A1219" s="257" t="s">
        <v>83</v>
      </c>
      <c r="B1219" s="257"/>
      <c r="C1219" s="257"/>
      <c r="D1219" s="214">
        <v>10</v>
      </c>
      <c r="E1219" s="3"/>
      <c r="F1219" s="3"/>
      <c r="G1219" s="3"/>
      <c r="H1219" s="2"/>
      <c r="I1219" s="3"/>
    </row>
    <row r="1220" spans="1:9" ht="27" customHeight="1">
      <c r="A1220" s="263" t="s">
        <v>22</v>
      </c>
      <c r="B1220" s="264"/>
      <c r="C1220" s="264"/>
      <c r="D1220" s="264"/>
      <c r="E1220" s="13">
        <f>E1118+E1134+E1189+E1130+E1192</f>
        <v>39.53857142857143</v>
      </c>
      <c r="F1220" s="13">
        <f>F1118+F1134+F1189+F1130+F1192</f>
        <v>43.137142857142855</v>
      </c>
      <c r="G1220" s="13">
        <f>G1118+G1134+G1189+G1130+G1192</f>
        <v>285.50142857142856</v>
      </c>
      <c r="H1220" s="46">
        <f>H1118+H1134+H1189+H1130+H1192</f>
        <v>1690.937142857143</v>
      </c>
      <c r="I1220" s="18">
        <f>I1118+I1134+I1189+I1130+I1192</f>
        <v>77.15</v>
      </c>
    </row>
    <row r="1221" spans="1:9" ht="27" customHeight="1">
      <c r="A1221" s="259" t="s">
        <v>242</v>
      </c>
      <c r="B1221" s="259"/>
      <c r="C1221" s="259"/>
      <c r="D1221" s="259"/>
      <c r="E1221" s="259"/>
      <c r="F1221" s="259"/>
      <c r="G1221" s="259"/>
      <c r="H1221" s="259"/>
      <c r="I1221" s="259"/>
    </row>
    <row r="1222" spans="1:9" ht="27" customHeight="1">
      <c r="A1222" s="274" t="s">
        <v>1</v>
      </c>
      <c r="B1222" s="262" t="s">
        <v>2</v>
      </c>
      <c r="C1222" s="262" t="s">
        <v>3</v>
      </c>
      <c r="D1222" s="262" t="s">
        <v>4</v>
      </c>
      <c r="E1222" s="262"/>
      <c r="F1222" s="262"/>
      <c r="G1222" s="262"/>
      <c r="H1222" s="262"/>
      <c r="I1222" s="116" t="s">
        <v>155</v>
      </c>
    </row>
    <row r="1223" spans="1:9" ht="27" customHeight="1">
      <c r="A1223" s="274"/>
      <c r="B1223" s="262"/>
      <c r="C1223" s="262"/>
      <c r="D1223" s="220" t="s">
        <v>5</v>
      </c>
      <c r="E1223" s="140" t="s">
        <v>6</v>
      </c>
      <c r="F1223" s="140" t="s">
        <v>7</v>
      </c>
      <c r="G1223" s="140" t="s">
        <v>8</v>
      </c>
      <c r="H1223" s="19" t="s">
        <v>9</v>
      </c>
      <c r="I1223" s="116" t="s">
        <v>137</v>
      </c>
    </row>
    <row r="1224" spans="1:9" ht="27" customHeight="1">
      <c r="A1224" s="263" t="s">
        <v>10</v>
      </c>
      <c r="B1224" s="263"/>
      <c r="C1224" s="263"/>
      <c r="D1224" s="64">
        <f>D1225+40+D1234+D1240</f>
        <v>520</v>
      </c>
      <c r="E1224" s="13">
        <f>SUM(E1225:E1238)</f>
        <v>5.7142857142857135</v>
      </c>
      <c r="F1224" s="13">
        <f>SUM(F1225:F1238)</f>
        <v>5.603571428571429</v>
      </c>
      <c r="G1224" s="13">
        <f>SUM(G1225:G1238)</f>
        <v>74.58571428571429</v>
      </c>
      <c r="H1224" s="46">
        <f>SUM(H1225:H1238)</f>
        <v>371.63214285714287</v>
      </c>
      <c r="I1224" s="18">
        <f>SUM(I1225:I1238)</f>
        <v>2.48</v>
      </c>
    </row>
    <row r="1225" spans="1:16" s="47" customFormat="1" ht="27" customHeight="1">
      <c r="A1225" s="277" t="s">
        <v>333</v>
      </c>
      <c r="B1225" s="277"/>
      <c r="C1225" s="277"/>
      <c r="D1225" s="214">
        <v>200</v>
      </c>
      <c r="E1225" s="3">
        <v>2.9</v>
      </c>
      <c r="F1225" s="3">
        <v>5.2</v>
      </c>
      <c r="G1225" s="3">
        <v>20</v>
      </c>
      <c r="H1225" s="2">
        <f>G1225*4+F1225*9+E1225*4</f>
        <v>138.4</v>
      </c>
      <c r="I1225" s="69">
        <v>0</v>
      </c>
      <c r="K1225" s="83"/>
      <c r="L1225" s="83"/>
      <c r="M1225" s="83"/>
      <c r="N1225" s="83"/>
      <c r="O1225" s="83"/>
      <c r="P1225" s="83"/>
    </row>
    <row r="1226" spans="1:9" ht="27" customHeight="1">
      <c r="A1226" s="175" t="s">
        <v>24</v>
      </c>
      <c r="B1226" s="22">
        <v>30</v>
      </c>
      <c r="C1226" s="22">
        <v>30</v>
      </c>
      <c r="D1226" s="22"/>
      <c r="E1226" s="11"/>
      <c r="F1226" s="11"/>
      <c r="G1226" s="11"/>
      <c r="H1226" s="20"/>
      <c r="I1226" s="27"/>
    </row>
    <row r="1227" spans="1:9" ht="27" customHeight="1">
      <c r="A1227" s="175" t="s">
        <v>60</v>
      </c>
      <c r="B1227" s="22">
        <v>180</v>
      </c>
      <c r="C1227" s="22">
        <v>180</v>
      </c>
      <c r="D1227" s="22"/>
      <c r="E1227" s="11"/>
      <c r="F1227" s="11"/>
      <c r="G1227" s="11"/>
      <c r="H1227" s="20"/>
      <c r="I1227" s="27"/>
    </row>
    <row r="1228" spans="1:9" ht="27" customHeight="1">
      <c r="A1228" s="58" t="s">
        <v>25</v>
      </c>
      <c r="B1228" s="22">
        <v>3</v>
      </c>
      <c r="C1228" s="20">
        <v>3</v>
      </c>
      <c r="D1228" s="22"/>
      <c r="E1228" s="11"/>
      <c r="F1228" s="25"/>
      <c r="G1228" s="25"/>
      <c r="H1228" s="21"/>
      <c r="I1228" s="52"/>
    </row>
    <row r="1229" spans="1:9" ht="27" customHeight="1">
      <c r="A1229" s="99" t="s">
        <v>61</v>
      </c>
      <c r="B1229" s="20">
        <v>1</v>
      </c>
      <c r="C1229" s="20">
        <v>1</v>
      </c>
      <c r="D1229" s="22"/>
      <c r="E1229" s="11"/>
      <c r="F1229" s="11"/>
      <c r="G1229" s="11"/>
      <c r="H1229" s="2"/>
      <c r="I1229" s="4"/>
    </row>
    <row r="1230" spans="1:9" ht="27" customHeight="1">
      <c r="A1230" s="99" t="s">
        <v>31</v>
      </c>
      <c r="B1230" s="20">
        <v>5</v>
      </c>
      <c r="C1230" s="20">
        <v>5</v>
      </c>
      <c r="D1230" s="22"/>
      <c r="E1230" s="11"/>
      <c r="F1230" s="11"/>
      <c r="G1230" s="11"/>
      <c r="H1230" s="2"/>
      <c r="I1230" s="4"/>
    </row>
    <row r="1231" spans="1:9" ht="27" customHeight="1">
      <c r="A1231" s="257" t="s">
        <v>70</v>
      </c>
      <c r="B1231" s="257"/>
      <c r="C1231" s="257"/>
      <c r="D1231" s="214" t="s">
        <v>69</v>
      </c>
      <c r="E1231" s="3">
        <v>1.4</v>
      </c>
      <c r="F1231" s="3">
        <v>0.175</v>
      </c>
      <c r="G1231" s="3">
        <v>29.8</v>
      </c>
      <c r="H1231" s="2">
        <f>E1231*4+F1231*9+G1231*4</f>
        <v>126.375</v>
      </c>
      <c r="I1231" s="4">
        <v>0.48</v>
      </c>
    </row>
    <row r="1232" spans="1:9" ht="27" customHeight="1">
      <c r="A1232" s="5" t="s">
        <v>29</v>
      </c>
      <c r="B1232" s="171">
        <v>20</v>
      </c>
      <c r="C1232" s="171">
        <v>20</v>
      </c>
      <c r="D1232" s="214"/>
      <c r="E1232" s="3"/>
      <c r="F1232" s="3"/>
      <c r="G1232" s="3"/>
      <c r="H1232" s="2"/>
      <c r="I1232" s="4"/>
    </row>
    <row r="1233" spans="1:9" ht="49.5" customHeight="1">
      <c r="A1233" s="5" t="s">
        <v>84</v>
      </c>
      <c r="B1233" s="171">
        <v>20.2</v>
      </c>
      <c r="C1233" s="171">
        <v>20</v>
      </c>
      <c r="D1233" s="214"/>
      <c r="E1233" s="3"/>
      <c r="F1233" s="3"/>
      <c r="G1233" s="3"/>
      <c r="H1233" s="3"/>
      <c r="I1233" s="3"/>
    </row>
    <row r="1234" spans="1:9" ht="27" customHeight="1">
      <c r="A1234" s="273" t="s">
        <v>77</v>
      </c>
      <c r="B1234" s="273"/>
      <c r="C1234" s="273"/>
      <c r="D1234" s="214">
        <v>180</v>
      </c>
      <c r="E1234" s="3">
        <v>0.1</v>
      </c>
      <c r="F1234" s="3">
        <v>0</v>
      </c>
      <c r="G1234" s="3">
        <v>18.1</v>
      </c>
      <c r="H1234" s="2">
        <f>E1234*4+F1234*9+G1234*4</f>
        <v>72.80000000000001</v>
      </c>
      <c r="I1234" s="4">
        <v>2</v>
      </c>
    </row>
    <row r="1235" spans="1:9" ht="27" customHeight="1">
      <c r="A1235" s="104" t="s">
        <v>27</v>
      </c>
      <c r="B1235" s="22">
        <v>0.4</v>
      </c>
      <c r="C1235" s="22">
        <v>0.4</v>
      </c>
      <c r="D1235" s="22"/>
      <c r="E1235" s="11"/>
      <c r="F1235" s="11"/>
      <c r="G1235" s="11"/>
      <c r="H1235" s="20"/>
      <c r="I1235" s="31"/>
    </row>
    <row r="1236" spans="1:16" s="47" customFormat="1" ht="27" customHeight="1">
      <c r="A1236" s="104" t="s">
        <v>25</v>
      </c>
      <c r="B1236" s="22">
        <v>18</v>
      </c>
      <c r="C1236" s="22">
        <v>18</v>
      </c>
      <c r="D1236" s="22"/>
      <c r="E1236" s="11"/>
      <c r="F1236" s="11"/>
      <c r="G1236" s="11"/>
      <c r="H1236" s="20"/>
      <c r="I1236" s="4"/>
      <c r="K1236" s="83"/>
      <c r="L1236" s="83"/>
      <c r="M1236" s="83"/>
      <c r="N1236" s="83"/>
      <c r="O1236" s="83"/>
      <c r="P1236" s="83"/>
    </row>
    <row r="1237" spans="1:9" ht="27" customHeight="1">
      <c r="A1237" s="104" t="s">
        <v>28</v>
      </c>
      <c r="B1237" s="22">
        <v>6</v>
      </c>
      <c r="C1237" s="22">
        <v>5</v>
      </c>
      <c r="D1237" s="22"/>
      <c r="E1237" s="11"/>
      <c r="F1237" s="11"/>
      <c r="G1237" s="11"/>
      <c r="H1237" s="11"/>
      <c r="I1237" s="11"/>
    </row>
    <row r="1238" spans="1:30" s="47" customFormat="1" ht="27" customHeight="1">
      <c r="A1238" s="269" t="s">
        <v>23</v>
      </c>
      <c r="B1238" s="270"/>
      <c r="C1238" s="270"/>
      <c r="D1238" s="214">
        <v>20</v>
      </c>
      <c r="E1238" s="3">
        <v>1.3142857142857143</v>
      </c>
      <c r="F1238" s="3">
        <v>0.2285714285714286</v>
      </c>
      <c r="G1238" s="3">
        <v>6.685714285714285</v>
      </c>
      <c r="H1238" s="24">
        <v>34.05714285714286</v>
      </c>
      <c r="I1238" s="4">
        <v>0</v>
      </c>
      <c r="R1238" s="83"/>
      <c r="S1238" s="83"/>
      <c r="T1238" s="83"/>
      <c r="U1238" s="83"/>
      <c r="V1238" s="83"/>
      <c r="W1238" s="83"/>
      <c r="X1238" s="83"/>
      <c r="Y1238" s="83"/>
      <c r="Z1238" s="83"/>
      <c r="AA1238" s="83"/>
      <c r="AB1238" s="83"/>
      <c r="AC1238" s="83"/>
      <c r="AD1238" s="83"/>
    </row>
    <row r="1239" spans="1:9" ht="27" customHeight="1">
      <c r="A1239" s="266" t="s">
        <v>68</v>
      </c>
      <c r="B1239" s="266"/>
      <c r="C1239" s="266"/>
      <c r="D1239" s="65"/>
      <c r="E1239" s="13">
        <f>E1240</f>
        <v>1.2</v>
      </c>
      <c r="F1239" s="13">
        <f>F1240</f>
        <v>0.4</v>
      </c>
      <c r="G1239" s="13">
        <f>G1240</f>
        <v>21</v>
      </c>
      <c r="H1239" s="46">
        <f>H1240</f>
        <v>92.4</v>
      </c>
      <c r="I1239" s="13">
        <f>I1240</f>
        <v>6.4</v>
      </c>
    </row>
    <row r="1240" spans="1:9" ht="27" customHeight="1">
      <c r="A1240" s="219" t="s">
        <v>125</v>
      </c>
      <c r="B1240" s="214">
        <v>100</v>
      </c>
      <c r="C1240" s="214">
        <v>100</v>
      </c>
      <c r="D1240" s="214">
        <v>100</v>
      </c>
      <c r="E1240" s="3">
        <v>1.2</v>
      </c>
      <c r="F1240" s="3">
        <v>0.4</v>
      </c>
      <c r="G1240" s="3">
        <v>21</v>
      </c>
      <c r="H1240" s="2">
        <f>E1240*4+F1240*9+G1240*4</f>
        <v>92.4</v>
      </c>
      <c r="I1240" s="4">
        <v>6.4</v>
      </c>
    </row>
    <row r="1241" spans="1:9" ht="27" customHeight="1">
      <c r="A1241" s="263" t="s">
        <v>11</v>
      </c>
      <c r="B1241" s="263"/>
      <c r="C1241" s="263"/>
      <c r="D1241" s="64">
        <f>D1242+300+D1265+D1280</f>
        <v>760</v>
      </c>
      <c r="E1241" s="13">
        <f>E1242+E1248+E1265+E1280+E1285</f>
        <v>25.228571428571428</v>
      </c>
      <c r="F1241" s="13">
        <f>F1242+F1248+F1265+F1280+F1285</f>
        <v>21.957142857142856</v>
      </c>
      <c r="G1241" s="13">
        <f>G1242+G1248+G1265+G1280+G1285</f>
        <v>65.87142857142857</v>
      </c>
      <c r="H1241" s="46">
        <f>H1242+H1248+H1265+H1280+H1285</f>
        <v>564.7571428571429</v>
      </c>
      <c r="I1241" s="13">
        <f>I1242+I1248+I1265+I1280+I1285</f>
        <v>31.4</v>
      </c>
    </row>
    <row r="1242" spans="1:9" ht="43.5" customHeight="1">
      <c r="A1242" s="12" t="s">
        <v>82</v>
      </c>
      <c r="B1242" s="20">
        <f>C1242*1.82</f>
        <v>109.2</v>
      </c>
      <c r="C1242" s="22">
        <v>60</v>
      </c>
      <c r="D1242" s="214">
        <v>60</v>
      </c>
      <c r="E1242" s="3">
        <v>0.5</v>
      </c>
      <c r="F1242" s="3">
        <v>0.1</v>
      </c>
      <c r="G1242" s="3">
        <v>0.9</v>
      </c>
      <c r="H1242" s="2">
        <f>E1242*4+F1242*9+G1242*4</f>
        <v>6.5</v>
      </c>
      <c r="I1242" s="4">
        <v>3</v>
      </c>
    </row>
    <row r="1243" spans="1:9" ht="27" customHeight="1">
      <c r="A1243" s="265" t="s">
        <v>150</v>
      </c>
      <c r="B1243" s="265"/>
      <c r="C1243" s="265"/>
      <c r="D1243" s="265"/>
      <c r="E1243" s="265"/>
      <c r="F1243" s="265"/>
      <c r="G1243" s="265"/>
      <c r="H1243" s="265"/>
      <c r="I1243" s="265"/>
    </row>
    <row r="1244" spans="1:9" ht="27" customHeight="1">
      <c r="A1244" s="261" t="s">
        <v>243</v>
      </c>
      <c r="B1244" s="261"/>
      <c r="C1244" s="261"/>
      <c r="D1244" s="214">
        <v>60</v>
      </c>
      <c r="E1244" s="3">
        <v>0.6</v>
      </c>
      <c r="F1244" s="3">
        <v>0</v>
      </c>
      <c r="G1244" s="3">
        <v>2.3</v>
      </c>
      <c r="H1244" s="24">
        <f>E1244*4+F1244*9+G1244*4</f>
        <v>11.6</v>
      </c>
      <c r="I1244" s="4">
        <v>15</v>
      </c>
    </row>
    <row r="1245" spans="1:9" ht="27" customHeight="1">
      <c r="A1245" s="5" t="s">
        <v>123</v>
      </c>
      <c r="B1245" s="15">
        <f>C1245*1.02</f>
        <v>61.2</v>
      </c>
      <c r="C1245" s="171">
        <v>60</v>
      </c>
      <c r="D1245" s="171"/>
      <c r="E1245" s="6"/>
      <c r="F1245" s="6"/>
      <c r="G1245" s="6"/>
      <c r="H1245" s="15"/>
      <c r="I1245" s="14"/>
    </row>
    <row r="1246" spans="1:9" ht="27" customHeight="1">
      <c r="A1246" s="35" t="s">
        <v>108</v>
      </c>
      <c r="B1246" s="15">
        <f>C1246*1.05</f>
        <v>63</v>
      </c>
      <c r="C1246" s="171">
        <v>60</v>
      </c>
      <c r="D1246" s="171"/>
      <c r="E1246" s="6"/>
      <c r="F1246" s="6"/>
      <c r="G1246" s="6"/>
      <c r="H1246" s="15"/>
      <c r="I1246" s="14"/>
    </row>
    <row r="1247" spans="1:30" ht="27" customHeight="1">
      <c r="A1247" s="104" t="s">
        <v>92</v>
      </c>
      <c r="B1247" s="22">
        <f>C1247*1.35</f>
        <v>2.7</v>
      </c>
      <c r="C1247" s="22">
        <v>2</v>
      </c>
      <c r="D1247" s="22"/>
      <c r="E1247" s="11"/>
      <c r="F1247" s="11"/>
      <c r="G1247" s="11"/>
      <c r="H1247" s="20"/>
      <c r="I1247" s="34"/>
      <c r="R1247" s="47"/>
      <c r="S1247" s="47"/>
      <c r="T1247" s="47"/>
      <c r="U1247" s="47"/>
      <c r="V1247" s="47"/>
      <c r="W1247" s="47"/>
      <c r="X1247" s="47"/>
      <c r="Y1247" s="47"/>
      <c r="Z1247" s="47"/>
      <c r="AA1247" s="47"/>
      <c r="AB1247" s="47"/>
      <c r="AC1247" s="47"/>
      <c r="AD1247" s="47"/>
    </row>
    <row r="1248" spans="1:9" ht="27" customHeight="1">
      <c r="A1248" s="261" t="s">
        <v>244</v>
      </c>
      <c r="B1248" s="261"/>
      <c r="C1248" s="261"/>
      <c r="D1248" s="214" t="s">
        <v>245</v>
      </c>
      <c r="E1248" s="3">
        <v>6.1</v>
      </c>
      <c r="F1248" s="3">
        <v>5.2</v>
      </c>
      <c r="G1248" s="3">
        <v>19.4</v>
      </c>
      <c r="H1248" s="2">
        <f>E1248*4+F1248*9+G1248*4</f>
        <v>148.8</v>
      </c>
      <c r="I1248" s="4">
        <v>9.7</v>
      </c>
    </row>
    <row r="1249" spans="1:9" ht="27" customHeight="1">
      <c r="A1249" s="58" t="s">
        <v>34</v>
      </c>
      <c r="B1249" s="20">
        <f>C1249*1.33</f>
        <v>133</v>
      </c>
      <c r="C1249" s="22">
        <v>100</v>
      </c>
      <c r="D1249" s="22"/>
      <c r="E1249" s="11"/>
      <c r="F1249" s="11"/>
      <c r="G1249" s="11"/>
      <c r="H1249" s="20"/>
      <c r="I1249" s="27"/>
    </row>
    <row r="1250" spans="1:9" ht="27" customHeight="1">
      <c r="A1250" s="58" t="s">
        <v>35</v>
      </c>
      <c r="B1250" s="20">
        <f>C1250*1.43</f>
        <v>143</v>
      </c>
      <c r="C1250" s="22">
        <v>100</v>
      </c>
      <c r="D1250" s="22"/>
      <c r="E1250" s="11"/>
      <c r="F1250" s="11"/>
      <c r="G1250" s="11"/>
      <c r="H1250" s="20"/>
      <c r="I1250" s="27"/>
    </row>
    <row r="1251" spans="1:9" ht="27" customHeight="1">
      <c r="A1251" s="58" t="s">
        <v>246</v>
      </c>
      <c r="B1251" s="20">
        <f>C1251*1.54</f>
        <v>154</v>
      </c>
      <c r="C1251" s="22">
        <v>100</v>
      </c>
      <c r="D1251" s="22"/>
      <c r="E1251" s="11"/>
      <c r="F1251" s="11"/>
      <c r="G1251" s="11"/>
      <c r="H1251" s="20"/>
      <c r="I1251" s="27"/>
    </row>
    <row r="1252" spans="1:9" ht="27" customHeight="1">
      <c r="A1252" s="58" t="s">
        <v>247</v>
      </c>
      <c r="B1252" s="20">
        <f>C1252*1.67</f>
        <v>167</v>
      </c>
      <c r="C1252" s="22">
        <v>100</v>
      </c>
      <c r="D1252" s="22"/>
      <c r="E1252" s="11"/>
      <c r="F1252" s="11"/>
      <c r="G1252" s="11"/>
      <c r="H1252" s="20"/>
      <c r="I1252" s="27"/>
    </row>
    <row r="1253" spans="1:9" ht="27" customHeight="1">
      <c r="A1253" s="58" t="s">
        <v>38</v>
      </c>
      <c r="B1253" s="26">
        <f>C1253*1.25</f>
        <v>12.5</v>
      </c>
      <c r="C1253" s="26">
        <v>10</v>
      </c>
      <c r="D1253" s="22"/>
      <c r="E1253" s="11"/>
      <c r="F1253" s="11"/>
      <c r="G1253" s="11"/>
      <c r="H1253" s="20"/>
      <c r="I1253" s="27"/>
    </row>
    <row r="1254" spans="1:9" ht="27" customHeight="1">
      <c r="A1254" s="58" t="s">
        <v>30</v>
      </c>
      <c r="B1254" s="39">
        <f>C1254*1.33</f>
        <v>13.3</v>
      </c>
      <c r="C1254" s="26">
        <v>10</v>
      </c>
      <c r="D1254" s="22"/>
      <c r="E1254" s="11"/>
      <c r="F1254" s="11"/>
      <c r="G1254" s="11"/>
      <c r="H1254" s="20"/>
      <c r="I1254" s="27"/>
    </row>
    <row r="1255" spans="1:9" ht="27" customHeight="1">
      <c r="A1255" s="58" t="s">
        <v>39</v>
      </c>
      <c r="B1255" s="38">
        <f>C1255*1.19</f>
        <v>9.52</v>
      </c>
      <c r="C1255" s="26">
        <v>8</v>
      </c>
      <c r="D1255" s="22"/>
      <c r="E1255" s="11"/>
      <c r="F1255" s="11"/>
      <c r="G1255" s="11"/>
      <c r="H1255" s="20"/>
      <c r="I1255" s="27"/>
    </row>
    <row r="1256" spans="1:9" ht="66.75" customHeight="1">
      <c r="A1256" s="58" t="s">
        <v>126</v>
      </c>
      <c r="B1256" s="38">
        <v>3</v>
      </c>
      <c r="C1256" s="26">
        <v>3</v>
      </c>
      <c r="D1256" s="22"/>
      <c r="E1256" s="11"/>
      <c r="F1256" s="11"/>
      <c r="G1256" s="11"/>
      <c r="H1256" s="20"/>
      <c r="I1256" s="27"/>
    </row>
    <row r="1257" spans="1:9" ht="27" customHeight="1">
      <c r="A1257" s="99" t="s">
        <v>31</v>
      </c>
      <c r="B1257" s="20">
        <v>4</v>
      </c>
      <c r="C1257" s="20">
        <v>4</v>
      </c>
      <c r="D1257" s="22"/>
      <c r="E1257" s="11"/>
      <c r="F1257" s="11"/>
      <c r="G1257" s="11"/>
      <c r="H1257" s="2"/>
      <c r="I1257" s="4"/>
    </row>
    <row r="1258" spans="1:9" ht="27" customHeight="1">
      <c r="A1258" s="180" t="s">
        <v>49</v>
      </c>
      <c r="B1258" s="26"/>
      <c r="C1258" s="26"/>
      <c r="D1258" s="22"/>
      <c r="E1258" s="11"/>
      <c r="F1258" s="11"/>
      <c r="G1258" s="11"/>
      <c r="H1258" s="20"/>
      <c r="I1258" s="27"/>
    </row>
    <row r="1259" spans="1:9" ht="27" customHeight="1">
      <c r="A1259" s="111" t="s">
        <v>248</v>
      </c>
      <c r="B1259" s="192">
        <f>C1259*1.5</f>
        <v>70.5</v>
      </c>
      <c r="C1259" s="38">
        <v>47</v>
      </c>
      <c r="D1259" s="22"/>
      <c r="E1259" s="11"/>
      <c r="F1259" s="11"/>
      <c r="G1259" s="11"/>
      <c r="H1259" s="20"/>
      <c r="I1259" s="27"/>
    </row>
    <row r="1260" spans="1:9" ht="44.25" customHeight="1">
      <c r="A1260" s="111" t="s">
        <v>222</v>
      </c>
      <c r="B1260" s="91">
        <f>C1260*1.35</f>
        <v>63.45</v>
      </c>
      <c r="C1260" s="38">
        <v>47</v>
      </c>
      <c r="D1260" s="22"/>
      <c r="E1260" s="11"/>
      <c r="F1260" s="11"/>
      <c r="G1260" s="11"/>
      <c r="H1260" s="20"/>
      <c r="I1260" s="27"/>
    </row>
    <row r="1261" spans="1:9" ht="27" customHeight="1">
      <c r="A1261" s="181" t="s">
        <v>202</v>
      </c>
      <c r="B1261" s="11">
        <v>2.6</v>
      </c>
      <c r="C1261" s="11">
        <v>2.6</v>
      </c>
      <c r="D1261" s="20"/>
      <c r="E1261" s="11"/>
      <c r="F1261" s="11"/>
      <c r="G1261" s="11"/>
      <c r="H1261" s="20"/>
      <c r="I1261" s="27"/>
    </row>
    <row r="1262" spans="1:9" ht="27" customHeight="1">
      <c r="A1262" s="58" t="s">
        <v>39</v>
      </c>
      <c r="B1262" s="38">
        <f>C1262*1.19</f>
        <v>11.899999999999999</v>
      </c>
      <c r="C1262" s="20">
        <v>10</v>
      </c>
      <c r="D1262" s="22"/>
      <c r="E1262" s="11"/>
      <c r="F1262" s="11"/>
      <c r="G1262" s="11"/>
      <c r="H1262" s="20"/>
      <c r="I1262" s="27"/>
    </row>
    <row r="1263" spans="1:9" ht="27" customHeight="1">
      <c r="A1263" s="58" t="s">
        <v>60</v>
      </c>
      <c r="B1263" s="11">
        <v>4.4</v>
      </c>
      <c r="C1263" s="11">
        <v>4.4</v>
      </c>
      <c r="D1263" s="22"/>
      <c r="E1263" s="11"/>
      <c r="F1263" s="11"/>
      <c r="G1263" s="11"/>
      <c r="H1263" s="20"/>
      <c r="I1263" s="27"/>
    </row>
    <row r="1264" spans="1:9" ht="27" customHeight="1">
      <c r="A1264" s="104" t="s">
        <v>56</v>
      </c>
      <c r="B1264" s="11">
        <v>0.1</v>
      </c>
      <c r="C1264" s="11">
        <v>0.1</v>
      </c>
      <c r="D1264" s="169"/>
      <c r="E1264" s="110"/>
      <c r="F1264" s="110"/>
      <c r="G1264" s="110"/>
      <c r="H1264" s="45"/>
      <c r="I1264" s="30"/>
    </row>
    <row r="1265" spans="1:9" ht="27" customHeight="1">
      <c r="A1265" s="285" t="s">
        <v>346</v>
      </c>
      <c r="B1265" s="285"/>
      <c r="C1265" s="285"/>
      <c r="D1265" s="214">
        <v>220</v>
      </c>
      <c r="E1265" s="3">
        <v>15.2</v>
      </c>
      <c r="F1265" s="3">
        <v>16.2</v>
      </c>
      <c r="G1265" s="3">
        <v>14.9</v>
      </c>
      <c r="H1265" s="2">
        <f>E1265*4+F1265*9+G1265*4</f>
        <v>266.2</v>
      </c>
      <c r="I1265" s="3">
        <v>7.7</v>
      </c>
    </row>
    <row r="1266" spans="1:9" ht="27" customHeight="1">
      <c r="A1266" s="111" t="s">
        <v>32</v>
      </c>
      <c r="B1266" s="91">
        <f>C1266*1.36</f>
        <v>107.44000000000001</v>
      </c>
      <c r="C1266" s="20">
        <v>79</v>
      </c>
      <c r="D1266" s="214"/>
      <c r="E1266" s="3"/>
      <c r="F1266" s="3"/>
      <c r="G1266" s="3"/>
      <c r="H1266" s="2"/>
      <c r="I1266" s="4"/>
    </row>
    <row r="1267" spans="1:9" ht="27" customHeight="1">
      <c r="A1267" s="111" t="s">
        <v>33</v>
      </c>
      <c r="B1267" s="91">
        <f>C1267*1.18</f>
        <v>93.22</v>
      </c>
      <c r="C1267" s="20">
        <v>79</v>
      </c>
      <c r="D1267" s="214"/>
      <c r="E1267" s="3"/>
      <c r="F1267" s="3"/>
      <c r="G1267" s="3"/>
      <c r="H1267" s="2"/>
      <c r="I1267" s="4"/>
    </row>
    <row r="1268" spans="1:9" ht="27" customHeight="1">
      <c r="A1268" s="58" t="s">
        <v>34</v>
      </c>
      <c r="B1268" s="20">
        <f>C1268*1.33</f>
        <v>66.5</v>
      </c>
      <c r="C1268" s="20">
        <v>50</v>
      </c>
      <c r="D1268" s="22"/>
      <c r="E1268" s="11"/>
      <c r="F1268" s="11"/>
      <c r="G1268" s="11"/>
      <c r="H1268" s="20"/>
      <c r="I1268" s="27"/>
    </row>
    <row r="1269" spans="1:9" ht="27" customHeight="1">
      <c r="A1269" s="58" t="s">
        <v>35</v>
      </c>
      <c r="B1269" s="20">
        <f>C1269*1.43</f>
        <v>71.5</v>
      </c>
      <c r="C1269" s="20">
        <v>50</v>
      </c>
      <c r="D1269" s="22"/>
      <c r="E1269" s="11"/>
      <c r="F1269" s="11"/>
      <c r="G1269" s="11"/>
      <c r="H1269" s="20"/>
      <c r="I1269" s="27"/>
    </row>
    <row r="1270" spans="1:9" ht="27" customHeight="1">
      <c r="A1270" s="58" t="s">
        <v>36</v>
      </c>
      <c r="B1270" s="20">
        <f>C1270*1.54</f>
        <v>77</v>
      </c>
      <c r="C1270" s="20">
        <v>50</v>
      </c>
      <c r="D1270" s="22"/>
      <c r="E1270" s="11"/>
      <c r="F1270" s="11"/>
      <c r="G1270" s="11"/>
      <c r="H1270" s="20"/>
      <c r="I1270" s="27"/>
    </row>
    <row r="1271" spans="1:9" ht="27" customHeight="1">
      <c r="A1271" s="58" t="s">
        <v>37</v>
      </c>
      <c r="B1271" s="20">
        <f>C1271*1.67</f>
        <v>83.5</v>
      </c>
      <c r="C1271" s="20">
        <v>50</v>
      </c>
      <c r="D1271" s="22"/>
      <c r="E1271" s="11"/>
      <c r="F1271" s="11"/>
      <c r="G1271" s="11"/>
      <c r="H1271" s="20"/>
      <c r="I1271" s="27"/>
    </row>
    <row r="1272" spans="1:9" ht="27" customHeight="1">
      <c r="A1272" s="58" t="s">
        <v>38</v>
      </c>
      <c r="B1272" s="20">
        <f>C1272*1.33</f>
        <v>66.5</v>
      </c>
      <c r="C1272" s="20">
        <v>50</v>
      </c>
      <c r="D1272" s="22"/>
      <c r="E1272" s="11"/>
      <c r="F1272" s="11"/>
      <c r="G1272" s="11"/>
      <c r="H1272" s="20"/>
      <c r="I1272" s="27"/>
    </row>
    <row r="1273" spans="1:9" ht="27" customHeight="1">
      <c r="A1273" s="58" t="s">
        <v>30</v>
      </c>
      <c r="B1273" s="20">
        <f>C1273*1.43</f>
        <v>71.5</v>
      </c>
      <c r="C1273" s="20">
        <v>50</v>
      </c>
      <c r="D1273" s="22"/>
      <c r="E1273" s="11"/>
      <c r="F1273" s="11"/>
      <c r="G1273" s="11"/>
      <c r="H1273" s="20"/>
      <c r="I1273" s="27"/>
    </row>
    <row r="1274" spans="1:9" ht="27" customHeight="1">
      <c r="A1274" s="58" t="s">
        <v>188</v>
      </c>
      <c r="B1274" s="20">
        <f>C1274*1.14</f>
        <v>56.99999999999999</v>
      </c>
      <c r="C1274" s="20">
        <f>C1273</f>
        <v>50</v>
      </c>
      <c r="D1274" s="22"/>
      <c r="E1274" s="11"/>
      <c r="F1274" s="11"/>
      <c r="G1274" s="11"/>
      <c r="H1274" s="20"/>
      <c r="I1274" s="27"/>
    </row>
    <row r="1275" spans="1:9" ht="27" customHeight="1">
      <c r="A1275" s="58" t="s">
        <v>39</v>
      </c>
      <c r="B1275" s="20">
        <f>C1275*1.19</f>
        <v>33.32</v>
      </c>
      <c r="C1275" s="20">
        <v>28</v>
      </c>
      <c r="D1275" s="22"/>
      <c r="E1275" s="11"/>
      <c r="F1275" s="11"/>
      <c r="G1275" s="11"/>
      <c r="H1275" s="20"/>
      <c r="I1275" s="27"/>
    </row>
    <row r="1276" spans="1:9" ht="27" customHeight="1">
      <c r="A1276" s="58" t="s">
        <v>227</v>
      </c>
      <c r="B1276" s="20">
        <f>C1276*1.25</f>
        <v>76.25</v>
      </c>
      <c r="C1276" s="20">
        <v>61</v>
      </c>
      <c r="D1276" s="22"/>
      <c r="E1276" s="11"/>
      <c r="F1276" s="11"/>
      <c r="G1276" s="11"/>
      <c r="H1276" s="20"/>
      <c r="I1276" s="27"/>
    </row>
    <row r="1277" spans="1:9" ht="61.5" customHeight="1">
      <c r="A1277" s="58" t="s">
        <v>126</v>
      </c>
      <c r="B1277" s="20">
        <v>5</v>
      </c>
      <c r="C1277" s="20">
        <v>5</v>
      </c>
      <c r="D1277" s="22"/>
      <c r="E1277" s="11"/>
      <c r="F1277" s="11"/>
      <c r="G1277" s="11"/>
      <c r="H1277" s="20"/>
      <c r="I1277" s="27"/>
    </row>
    <row r="1278" spans="1:9" ht="27" customHeight="1">
      <c r="A1278" s="58" t="s">
        <v>31</v>
      </c>
      <c r="B1278" s="20">
        <v>10</v>
      </c>
      <c r="C1278" s="20">
        <v>10</v>
      </c>
      <c r="D1278" s="22"/>
      <c r="E1278" s="11"/>
      <c r="F1278" s="11"/>
      <c r="G1278" s="11"/>
      <c r="H1278" s="20"/>
      <c r="I1278" s="27"/>
    </row>
    <row r="1279" spans="1:9" ht="27" customHeight="1">
      <c r="A1279" s="58" t="s">
        <v>43</v>
      </c>
      <c r="B1279" s="20">
        <v>1</v>
      </c>
      <c r="C1279" s="20">
        <v>1</v>
      </c>
      <c r="D1279" s="100"/>
      <c r="E1279" s="11"/>
      <c r="F1279" s="11"/>
      <c r="G1279" s="11"/>
      <c r="H1279" s="20"/>
      <c r="I1279" s="27"/>
    </row>
    <row r="1280" spans="1:9" ht="27" customHeight="1">
      <c r="A1280" s="260" t="s">
        <v>80</v>
      </c>
      <c r="B1280" s="260"/>
      <c r="C1280" s="260"/>
      <c r="D1280" s="168">
        <v>180</v>
      </c>
      <c r="E1280" s="25">
        <v>0.8</v>
      </c>
      <c r="F1280" s="25">
        <v>0</v>
      </c>
      <c r="G1280" s="25">
        <v>17.3</v>
      </c>
      <c r="H1280" s="24">
        <f>E1280*4+F1280*9+G1280*4</f>
        <v>72.4</v>
      </c>
      <c r="I1280" s="4">
        <v>11</v>
      </c>
    </row>
    <row r="1281" spans="1:9" ht="27" customHeight="1">
      <c r="A1281" s="104" t="s">
        <v>51</v>
      </c>
      <c r="B1281" s="20">
        <v>14</v>
      </c>
      <c r="C1281" s="20">
        <v>14</v>
      </c>
      <c r="D1281" s="22"/>
      <c r="E1281" s="11"/>
      <c r="F1281" s="11"/>
      <c r="G1281" s="11"/>
      <c r="H1281" s="20"/>
      <c r="I1281" s="33"/>
    </row>
    <row r="1282" spans="1:9" ht="27" customHeight="1">
      <c r="A1282" s="104" t="s">
        <v>25</v>
      </c>
      <c r="B1282" s="22">
        <v>10</v>
      </c>
      <c r="C1282" s="22">
        <v>10</v>
      </c>
      <c r="D1282" s="22"/>
      <c r="E1282" s="11"/>
      <c r="F1282" s="11"/>
      <c r="G1282" s="11"/>
      <c r="H1282" s="20"/>
      <c r="I1282" s="11"/>
    </row>
    <row r="1283" spans="1:9" ht="27" customHeight="1">
      <c r="A1283" s="257" t="s">
        <v>91</v>
      </c>
      <c r="B1283" s="271"/>
      <c r="C1283" s="271"/>
      <c r="D1283" s="214">
        <v>30</v>
      </c>
      <c r="E1283" s="3">
        <v>2.5000000000000004</v>
      </c>
      <c r="F1283" s="3">
        <v>0.4</v>
      </c>
      <c r="G1283" s="3">
        <v>11.4</v>
      </c>
      <c r="H1283" s="2">
        <v>58.999999999999986</v>
      </c>
      <c r="I1283" s="4">
        <v>0</v>
      </c>
    </row>
    <row r="1284" spans="1:9" ht="27" customHeight="1">
      <c r="A1284" s="257" t="s">
        <v>83</v>
      </c>
      <c r="B1284" s="257"/>
      <c r="C1284" s="257"/>
      <c r="D1284" s="214">
        <v>30</v>
      </c>
      <c r="E1284" s="3"/>
      <c r="F1284" s="3"/>
      <c r="G1284" s="3"/>
      <c r="H1284" s="2"/>
      <c r="I1284" s="3"/>
    </row>
    <row r="1285" spans="1:9" ht="27" customHeight="1">
      <c r="A1285" s="269" t="s">
        <v>23</v>
      </c>
      <c r="B1285" s="270"/>
      <c r="C1285" s="270"/>
      <c r="D1285" s="214">
        <v>40</v>
      </c>
      <c r="E1285" s="3">
        <v>2.6285714285714286</v>
      </c>
      <c r="F1285" s="3">
        <v>0.45714285714285713</v>
      </c>
      <c r="G1285" s="3">
        <v>13.371428571428572</v>
      </c>
      <c r="H1285" s="2">
        <v>70.85714285714286</v>
      </c>
      <c r="I1285" s="4">
        <v>0</v>
      </c>
    </row>
    <row r="1286" spans="1:9" ht="27" customHeight="1">
      <c r="A1286" s="263" t="s">
        <v>12</v>
      </c>
      <c r="B1286" s="263"/>
      <c r="C1286" s="263"/>
      <c r="D1286" s="64">
        <f aca="true" t="shared" si="11" ref="D1286:I1286">D1287+D1288</f>
        <v>250</v>
      </c>
      <c r="E1286" s="13">
        <f t="shared" si="11"/>
        <v>2.1</v>
      </c>
      <c r="F1286" s="13">
        <f t="shared" si="11"/>
        <v>5.2</v>
      </c>
      <c r="G1286" s="13">
        <f t="shared" si="11"/>
        <v>44.9</v>
      </c>
      <c r="H1286" s="46">
        <f t="shared" si="11"/>
        <v>234.8</v>
      </c>
      <c r="I1286" s="13">
        <f t="shared" si="11"/>
        <v>0</v>
      </c>
    </row>
    <row r="1287" spans="1:9" ht="61.5" customHeight="1">
      <c r="A1287" s="218" t="s">
        <v>338</v>
      </c>
      <c r="B1287" s="22">
        <v>50</v>
      </c>
      <c r="C1287" s="22">
        <v>50</v>
      </c>
      <c r="D1287" s="214">
        <v>50</v>
      </c>
      <c r="E1287" s="3">
        <v>2</v>
      </c>
      <c r="F1287" s="3">
        <v>5.2</v>
      </c>
      <c r="G1287" s="3">
        <v>27</v>
      </c>
      <c r="H1287" s="24">
        <f>E1287*4+F1287*9+G1287*4</f>
        <v>162.8</v>
      </c>
      <c r="I1287" s="4">
        <v>0</v>
      </c>
    </row>
    <row r="1288" spans="1:9" ht="27" customHeight="1">
      <c r="A1288" s="273" t="s">
        <v>102</v>
      </c>
      <c r="B1288" s="273"/>
      <c r="C1288" s="273"/>
      <c r="D1288" s="214">
        <v>200</v>
      </c>
      <c r="E1288" s="3">
        <v>0.1</v>
      </c>
      <c r="F1288" s="3">
        <v>0</v>
      </c>
      <c r="G1288" s="3">
        <v>17.9</v>
      </c>
      <c r="H1288" s="2">
        <f>E1288*4+F1288*9+G1288*4</f>
        <v>72</v>
      </c>
      <c r="I1288" s="4">
        <v>0</v>
      </c>
    </row>
    <row r="1289" spans="1:9" ht="27" customHeight="1">
      <c r="A1289" s="104" t="s">
        <v>27</v>
      </c>
      <c r="B1289" s="22">
        <v>0.4</v>
      </c>
      <c r="C1289" s="22">
        <v>0.4</v>
      </c>
      <c r="D1289" s="22"/>
      <c r="E1289" s="11"/>
      <c r="F1289" s="11"/>
      <c r="G1289" s="11"/>
      <c r="H1289" s="20"/>
      <c r="I1289" s="4"/>
    </row>
    <row r="1290" spans="1:9" ht="27" customHeight="1">
      <c r="A1290" s="104" t="s">
        <v>25</v>
      </c>
      <c r="B1290" s="22">
        <v>18</v>
      </c>
      <c r="C1290" s="22">
        <v>18</v>
      </c>
      <c r="D1290" s="22"/>
      <c r="E1290" s="11"/>
      <c r="F1290" s="11"/>
      <c r="G1290" s="11"/>
      <c r="H1290" s="20"/>
      <c r="I1290" s="11"/>
    </row>
    <row r="1291" spans="1:9" ht="27" customHeight="1">
      <c r="A1291" s="275" t="s">
        <v>158</v>
      </c>
      <c r="B1291" s="275"/>
      <c r="C1291" s="275"/>
      <c r="D1291" s="167">
        <f aca="true" t="shared" si="12" ref="D1291:I1291">D1292+D1317+D1320</f>
        <v>460</v>
      </c>
      <c r="E1291" s="98">
        <f t="shared" si="12"/>
        <v>6.5</v>
      </c>
      <c r="F1291" s="98">
        <f t="shared" si="12"/>
        <v>7.5</v>
      </c>
      <c r="G1291" s="98">
        <f t="shared" si="12"/>
        <v>73.30000000000001</v>
      </c>
      <c r="H1291" s="28">
        <f t="shared" si="12"/>
        <v>386.70000000000005</v>
      </c>
      <c r="I1291" s="28">
        <f t="shared" si="12"/>
        <v>26.54</v>
      </c>
    </row>
    <row r="1292" spans="1:9" ht="27" customHeight="1">
      <c r="A1292" s="303" t="s">
        <v>386</v>
      </c>
      <c r="B1292" s="303"/>
      <c r="C1292" s="303"/>
      <c r="D1292" s="23">
        <v>150</v>
      </c>
      <c r="E1292" s="36">
        <v>5.5</v>
      </c>
      <c r="F1292" s="36">
        <v>7.1</v>
      </c>
      <c r="G1292" s="36">
        <v>41.2</v>
      </c>
      <c r="H1292" s="37">
        <f>E1292*4+F1292*9+G1292*4</f>
        <v>250.70000000000002</v>
      </c>
      <c r="I1292" s="36">
        <v>3.4</v>
      </c>
    </row>
    <row r="1293" spans="1:9" ht="27" customHeight="1">
      <c r="A1293" s="58" t="s">
        <v>38</v>
      </c>
      <c r="B1293" s="38">
        <f>C1293*1.25</f>
        <v>203.75</v>
      </c>
      <c r="C1293" s="26">
        <v>163</v>
      </c>
      <c r="D1293" s="26"/>
      <c r="E1293" s="39"/>
      <c r="F1293" s="11"/>
      <c r="G1293" s="11"/>
      <c r="H1293" s="20"/>
      <c r="I1293" s="27"/>
    </row>
    <row r="1294" spans="1:9" ht="27" customHeight="1">
      <c r="A1294" s="58" t="s">
        <v>30</v>
      </c>
      <c r="B1294" s="38">
        <f>C1294*1.33</f>
        <v>216.79000000000002</v>
      </c>
      <c r="C1294" s="26">
        <v>163</v>
      </c>
      <c r="D1294" s="26"/>
      <c r="E1294" s="39"/>
      <c r="F1294" s="11"/>
      <c r="G1294" s="11"/>
      <c r="H1294" s="20"/>
      <c r="I1294" s="27"/>
    </row>
    <row r="1295" spans="1:9" ht="27" customHeight="1">
      <c r="A1295" s="58" t="s">
        <v>188</v>
      </c>
      <c r="B1295" s="20">
        <f>C1295*1.14</f>
        <v>170.99999999999997</v>
      </c>
      <c r="C1295" s="20">
        <v>150</v>
      </c>
      <c r="D1295" s="22"/>
      <c r="E1295" s="11"/>
      <c r="F1295" s="11"/>
      <c r="G1295" s="11"/>
      <c r="H1295" s="20"/>
      <c r="I1295" s="27"/>
    </row>
    <row r="1296" spans="1:9" ht="27" customHeight="1">
      <c r="A1296" s="58" t="s">
        <v>60</v>
      </c>
      <c r="B1296" s="20">
        <v>26</v>
      </c>
      <c r="C1296" s="20">
        <v>26</v>
      </c>
      <c r="D1296" s="22"/>
      <c r="E1296" s="11"/>
      <c r="F1296" s="11"/>
      <c r="G1296" s="11"/>
      <c r="H1296" s="20"/>
      <c r="I1296" s="27"/>
    </row>
    <row r="1297" spans="1:9" ht="27" customHeight="1">
      <c r="A1297" s="58" t="s">
        <v>31</v>
      </c>
      <c r="B1297" s="20">
        <v>5</v>
      </c>
      <c r="C1297" s="20">
        <v>5</v>
      </c>
      <c r="D1297" s="22"/>
      <c r="E1297" s="11"/>
      <c r="F1297" s="11"/>
      <c r="G1297" s="11"/>
      <c r="H1297" s="20"/>
      <c r="I1297" s="27"/>
    </row>
    <row r="1298" spans="1:9" ht="27" customHeight="1">
      <c r="A1298" s="182" t="s">
        <v>249</v>
      </c>
      <c r="B1298" s="38"/>
      <c r="C1298" s="26">
        <v>150</v>
      </c>
      <c r="D1298" s="26"/>
      <c r="E1298" s="39"/>
      <c r="F1298" s="11"/>
      <c r="G1298" s="11"/>
      <c r="H1298" s="20"/>
      <c r="I1298" s="27"/>
    </row>
    <row r="1299" spans="1:9" ht="27" customHeight="1">
      <c r="A1299" s="58" t="s">
        <v>42</v>
      </c>
      <c r="B1299" s="38">
        <v>15</v>
      </c>
      <c r="C1299" s="26">
        <v>15</v>
      </c>
      <c r="D1299" s="26"/>
      <c r="E1299" s="39"/>
      <c r="F1299" s="11"/>
      <c r="G1299" s="11"/>
      <c r="H1299" s="20"/>
      <c r="I1299" s="27"/>
    </row>
    <row r="1300" spans="1:9" ht="27" customHeight="1">
      <c r="A1300" s="40" t="s">
        <v>25</v>
      </c>
      <c r="B1300" s="38">
        <v>5</v>
      </c>
      <c r="C1300" s="38">
        <v>5</v>
      </c>
      <c r="D1300" s="26"/>
      <c r="E1300" s="39"/>
      <c r="F1300" s="39"/>
      <c r="G1300" s="39"/>
      <c r="H1300" s="38"/>
      <c r="I1300" s="132"/>
    </row>
    <row r="1301" spans="1:9" ht="27" customHeight="1">
      <c r="A1301" s="35" t="s">
        <v>202</v>
      </c>
      <c r="B1301" s="38">
        <v>12</v>
      </c>
      <c r="C1301" s="38">
        <v>12</v>
      </c>
      <c r="D1301" s="26"/>
      <c r="E1301" s="39"/>
      <c r="F1301" s="39"/>
      <c r="G1301" s="39"/>
      <c r="H1301" s="38"/>
      <c r="I1301" s="132"/>
    </row>
    <row r="1302" spans="1:9" ht="27" customHeight="1">
      <c r="A1302" s="40" t="s">
        <v>206</v>
      </c>
      <c r="B1302" s="38">
        <v>4</v>
      </c>
      <c r="C1302" s="38">
        <v>4</v>
      </c>
      <c r="D1302" s="26"/>
      <c r="E1302" s="39"/>
      <c r="F1302" s="39"/>
      <c r="G1302" s="39"/>
      <c r="H1302" s="38"/>
      <c r="I1302" s="132"/>
    </row>
    <row r="1303" spans="1:9" ht="27" customHeight="1">
      <c r="A1303" s="40" t="s">
        <v>63</v>
      </c>
      <c r="B1303" s="39">
        <v>1.8</v>
      </c>
      <c r="C1303" s="39">
        <v>1.8</v>
      </c>
      <c r="D1303" s="26"/>
      <c r="E1303" s="39"/>
      <c r="F1303" s="39"/>
      <c r="G1303" s="39"/>
      <c r="H1303" s="38"/>
      <c r="I1303" s="132"/>
    </row>
    <row r="1304" spans="1:9" ht="27" customHeight="1">
      <c r="A1304" s="304" t="s">
        <v>150</v>
      </c>
      <c r="B1304" s="305"/>
      <c r="C1304" s="305"/>
      <c r="D1304" s="305"/>
      <c r="E1304" s="305"/>
      <c r="F1304" s="305"/>
      <c r="G1304" s="305"/>
      <c r="H1304" s="305"/>
      <c r="I1304" s="306"/>
    </row>
    <row r="1305" spans="1:9" ht="27" customHeight="1">
      <c r="A1305" s="303" t="s">
        <v>411</v>
      </c>
      <c r="B1305" s="303"/>
      <c r="C1305" s="303"/>
      <c r="D1305" s="23">
        <v>150</v>
      </c>
      <c r="E1305" s="36">
        <v>5.3</v>
      </c>
      <c r="F1305" s="36">
        <v>5.4</v>
      </c>
      <c r="G1305" s="36">
        <v>36.8</v>
      </c>
      <c r="H1305" s="37">
        <f>E1305*4+F1305*9+G1305*4</f>
        <v>217</v>
      </c>
      <c r="I1305" s="36">
        <v>2.9</v>
      </c>
    </row>
    <row r="1306" spans="1:9" ht="27" customHeight="1">
      <c r="A1306" s="58" t="s">
        <v>38</v>
      </c>
      <c r="B1306" s="38">
        <f>C1306*1.25</f>
        <v>176.25</v>
      </c>
      <c r="C1306" s="26">
        <v>141</v>
      </c>
      <c r="D1306" s="26"/>
      <c r="E1306" s="39"/>
      <c r="F1306" s="11"/>
      <c r="G1306" s="11"/>
      <c r="H1306" s="20"/>
      <c r="I1306" s="27"/>
    </row>
    <row r="1307" spans="1:9" ht="27" customHeight="1">
      <c r="A1307" s="58" t="s">
        <v>30</v>
      </c>
      <c r="B1307" s="38">
        <f>C1307*1.33</f>
        <v>187.53</v>
      </c>
      <c r="C1307" s="26">
        <v>141</v>
      </c>
      <c r="D1307" s="26"/>
      <c r="E1307" s="39"/>
      <c r="F1307" s="11"/>
      <c r="G1307" s="11"/>
      <c r="H1307" s="20"/>
      <c r="I1307" s="27"/>
    </row>
    <row r="1308" spans="1:9" ht="33.75" customHeight="1">
      <c r="A1308" s="58" t="s">
        <v>188</v>
      </c>
      <c r="B1308" s="20">
        <f>C1308*1.14</f>
        <v>148.2</v>
      </c>
      <c r="C1308" s="20">
        <v>130</v>
      </c>
      <c r="D1308" s="22"/>
      <c r="E1308" s="11"/>
      <c r="F1308" s="11"/>
      <c r="G1308" s="11"/>
      <c r="H1308" s="20"/>
      <c r="I1308" s="27"/>
    </row>
    <row r="1309" spans="1:9" ht="27" customHeight="1">
      <c r="A1309" s="58" t="s">
        <v>60</v>
      </c>
      <c r="B1309" s="20">
        <v>23</v>
      </c>
      <c r="C1309" s="20">
        <v>23</v>
      </c>
      <c r="D1309" s="22"/>
      <c r="E1309" s="11"/>
      <c r="F1309" s="11"/>
      <c r="G1309" s="11"/>
      <c r="H1309" s="20"/>
      <c r="I1309" s="27"/>
    </row>
    <row r="1310" spans="1:9" ht="27" customHeight="1">
      <c r="A1310" s="58" t="s">
        <v>31</v>
      </c>
      <c r="B1310" s="20">
        <v>4</v>
      </c>
      <c r="C1310" s="20">
        <v>4</v>
      </c>
      <c r="D1310" s="22"/>
      <c r="E1310" s="11"/>
      <c r="F1310" s="11"/>
      <c r="G1310" s="11"/>
      <c r="H1310" s="20"/>
      <c r="I1310" s="27"/>
    </row>
    <row r="1311" spans="1:9" ht="27" customHeight="1">
      <c r="A1311" s="182" t="s">
        <v>249</v>
      </c>
      <c r="B1311" s="38"/>
      <c r="C1311" s="26">
        <v>130</v>
      </c>
      <c r="D1311" s="26"/>
      <c r="E1311" s="39"/>
      <c r="F1311" s="11"/>
      <c r="G1311" s="11"/>
      <c r="H1311" s="20"/>
      <c r="I1311" s="27"/>
    </row>
    <row r="1312" spans="1:9" ht="27" customHeight="1">
      <c r="A1312" s="58" t="s">
        <v>42</v>
      </c>
      <c r="B1312" s="38">
        <v>10</v>
      </c>
      <c r="C1312" s="26">
        <v>10</v>
      </c>
      <c r="D1312" s="26"/>
      <c r="E1312" s="39"/>
      <c r="F1312" s="11"/>
      <c r="G1312" s="11"/>
      <c r="H1312" s="20"/>
      <c r="I1312" s="27"/>
    </row>
    <row r="1313" spans="1:9" ht="27" customHeight="1">
      <c r="A1313" s="35" t="s">
        <v>202</v>
      </c>
      <c r="B1313" s="38">
        <v>8</v>
      </c>
      <c r="C1313" s="38">
        <v>8</v>
      </c>
      <c r="D1313" s="26"/>
      <c r="E1313" s="39"/>
      <c r="F1313" s="39"/>
      <c r="G1313" s="39"/>
      <c r="H1313" s="38"/>
      <c r="I1313" s="132"/>
    </row>
    <row r="1314" spans="1:9" ht="27" customHeight="1">
      <c r="A1314" s="40" t="s">
        <v>43</v>
      </c>
      <c r="B1314" s="38">
        <v>7</v>
      </c>
      <c r="C1314" s="38">
        <v>7</v>
      </c>
      <c r="D1314" s="26"/>
      <c r="E1314" s="39"/>
      <c r="F1314" s="39"/>
      <c r="G1314" s="39"/>
      <c r="H1314" s="38"/>
      <c r="I1314" s="132"/>
    </row>
    <row r="1315" spans="1:9" ht="27" customHeight="1">
      <c r="A1315" s="35" t="s">
        <v>278</v>
      </c>
      <c r="B1315" s="38">
        <v>5</v>
      </c>
      <c r="C1315" s="38">
        <v>5</v>
      </c>
      <c r="D1315" s="26"/>
      <c r="E1315" s="39"/>
      <c r="F1315" s="39"/>
      <c r="G1315" s="39"/>
      <c r="H1315" s="38"/>
      <c r="I1315" s="132"/>
    </row>
    <row r="1316" spans="1:9" ht="27" customHeight="1">
      <c r="A1316" s="40" t="s">
        <v>63</v>
      </c>
      <c r="B1316" s="39">
        <v>1.8</v>
      </c>
      <c r="C1316" s="39">
        <v>1.8</v>
      </c>
      <c r="D1316" s="26"/>
      <c r="E1316" s="39"/>
      <c r="F1316" s="39"/>
      <c r="G1316" s="39"/>
      <c r="H1316" s="38"/>
      <c r="I1316" s="132"/>
    </row>
    <row r="1317" spans="1:9" ht="27" customHeight="1">
      <c r="A1317" s="273" t="s">
        <v>406</v>
      </c>
      <c r="B1317" s="273"/>
      <c r="C1317" s="273"/>
      <c r="D1317" s="214">
        <v>180</v>
      </c>
      <c r="E1317" s="3">
        <v>0.5</v>
      </c>
      <c r="F1317" s="3">
        <v>0.4</v>
      </c>
      <c r="G1317" s="3">
        <v>18.7</v>
      </c>
      <c r="H1317" s="2">
        <f>G1317*4+F1317*9+E1317*4</f>
        <v>80.39999999999999</v>
      </c>
      <c r="I1317" s="4">
        <v>0</v>
      </c>
    </row>
    <row r="1318" spans="1:9" ht="27" customHeight="1">
      <c r="A1318" s="58" t="s">
        <v>67</v>
      </c>
      <c r="B1318" s="22">
        <v>2</v>
      </c>
      <c r="C1318" s="22">
        <v>2</v>
      </c>
      <c r="D1318" s="22"/>
      <c r="E1318" s="11"/>
      <c r="F1318" s="11"/>
      <c r="G1318" s="11"/>
      <c r="H1318" s="20"/>
      <c r="I1318" s="27"/>
    </row>
    <row r="1319" spans="1:9" ht="27" customHeight="1">
      <c r="A1319" s="58" t="s">
        <v>25</v>
      </c>
      <c r="B1319" s="22">
        <v>18</v>
      </c>
      <c r="C1319" s="22">
        <v>18</v>
      </c>
      <c r="D1319" s="22"/>
      <c r="E1319" s="11"/>
      <c r="F1319" s="11"/>
      <c r="G1319" s="11"/>
      <c r="H1319" s="20"/>
      <c r="I1319" s="11"/>
    </row>
    <row r="1320" spans="1:9" ht="27" customHeight="1">
      <c r="A1320" s="314" t="s">
        <v>166</v>
      </c>
      <c r="B1320" s="314"/>
      <c r="C1320" s="314"/>
      <c r="D1320" s="168">
        <v>130</v>
      </c>
      <c r="E1320" s="25">
        <v>0.5</v>
      </c>
      <c r="F1320" s="25">
        <v>0</v>
      </c>
      <c r="G1320" s="25">
        <v>13.4</v>
      </c>
      <c r="H1320" s="2">
        <f>E1320*4+F1320*9+G1320*4</f>
        <v>55.6</v>
      </c>
      <c r="I1320" s="4">
        <v>23.14</v>
      </c>
    </row>
    <row r="1321" spans="1:9" ht="27" customHeight="1">
      <c r="A1321" s="263" t="s">
        <v>22</v>
      </c>
      <c r="B1321" s="264"/>
      <c r="C1321" s="264"/>
      <c r="D1321" s="264"/>
      <c r="E1321" s="13">
        <f>E1224+E1241+E1286+E1239+E1291</f>
        <v>40.74285714285715</v>
      </c>
      <c r="F1321" s="13">
        <f>F1224+F1241+F1286+F1239+F1291</f>
        <v>40.660714285714285</v>
      </c>
      <c r="G1321" s="13">
        <f>G1224+G1241+G1286+G1239+G1291</f>
        <v>279.65714285714284</v>
      </c>
      <c r="H1321" s="46">
        <f>H1224+H1241+H1286+H1239+H1291</f>
        <v>1650.2892857142858</v>
      </c>
      <c r="I1321" s="18">
        <f>I1224+I1241+I1286+I1239+I1291</f>
        <v>66.82</v>
      </c>
    </row>
    <row r="1322" spans="1:9" ht="27" customHeight="1">
      <c r="A1322" s="259" t="s">
        <v>250</v>
      </c>
      <c r="B1322" s="259"/>
      <c r="C1322" s="259"/>
      <c r="D1322" s="259"/>
      <c r="E1322" s="259"/>
      <c r="F1322" s="259"/>
      <c r="G1322" s="259"/>
      <c r="H1322" s="259"/>
      <c r="I1322" s="259"/>
    </row>
    <row r="1323" spans="1:9" ht="27" customHeight="1">
      <c r="A1323" s="274" t="s">
        <v>1</v>
      </c>
      <c r="B1323" s="262" t="s">
        <v>2</v>
      </c>
      <c r="C1323" s="262" t="s">
        <v>3</v>
      </c>
      <c r="D1323" s="262" t="s">
        <v>4</v>
      </c>
      <c r="E1323" s="262"/>
      <c r="F1323" s="262"/>
      <c r="G1323" s="262"/>
      <c r="H1323" s="262"/>
      <c r="I1323" s="116" t="s">
        <v>155</v>
      </c>
    </row>
    <row r="1324" spans="1:16" s="47" customFormat="1" ht="27" customHeight="1">
      <c r="A1324" s="274"/>
      <c r="B1324" s="262"/>
      <c r="C1324" s="262"/>
      <c r="D1324" s="220" t="s">
        <v>5</v>
      </c>
      <c r="E1324" s="140" t="s">
        <v>6</v>
      </c>
      <c r="F1324" s="140" t="s">
        <v>7</v>
      </c>
      <c r="G1324" s="140" t="s">
        <v>8</v>
      </c>
      <c r="H1324" s="19" t="s">
        <v>9</v>
      </c>
      <c r="I1324" s="116" t="s">
        <v>137</v>
      </c>
      <c r="K1324" s="83"/>
      <c r="L1324" s="83"/>
      <c r="M1324" s="83"/>
      <c r="N1324" s="83"/>
      <c r="O1324" s="83"/>
      <c r="P1324" s="83"/>
    </row>
    <row r="1325" spans="1:9" ht="27" customHeight="1">
      <c r="A1325" s="263" t="s">
        <v>10</v>
      </c>
      <c r="B1325" s="263"/>
      <c r="C1325" s="263"/>
      <c r="D1325" s="215">
        <f>D1326+D1332+D1330+D1336</f>
        <v>525</v>
      </c>
      <c r="E1325" s="13">
        <f>E1326+E1330+E1332</f>
        <v>8.7</v>
      </c>
      <c r="F1325" s="13">
        <f>F1326+F1330+F1332</f>
        <v>13.299999999999999</v>
      </c>
      <c r="G1325" s="13">
        <f>G1326+G1330+G1332</f>
        <v>61.9</v>
      </c>
      <c r="H1325" s="46">
        <f>H1326+H1330+H1332</f>
        <v>402.09999999999997</v>
      </c>
      <c r="I1325" s="13">
        <f>I1326+I1330+I1332</f>
        <v>0</v>
      </c>
    </row>
    <row r="1326" spans="1:9" ht="27" customHeight="1">
      <c r="A1326" s="267" t="s">
        <v>330</v>
      </c>
      <c r="B1326" s="271"/>
      <c r="C1326" s="271"/>
      <c r="D1326" s="214">
        <v>150</v>
      </c>
      <c r="E1326" s="3">
        <v>4.5</v>
      </c>
      <c r="F1326" s="3">
        <v>9.2</v>
      </c>
      <c r="G1326" s="3">
        <v>19.9</v>
      </c>
      <c r="H1326" s="2">
        <f>E1326*4+F1326*9+G1326*4</f>
        <v>180.39999999999998</v>
      </c>
      <c r="I1326" s="52">
        <v>0</v>
      </c>
    </row>
    <row r="1327" spans="1:9" ht="27" customHeight="1">
      <c r="A1327" s="104" t="s">
        <v>54</v>
      </c>
      <c r="B1327" s="11">
        <v>37.5</v>
      </c>
      <c r="C1327" s="11">
        <v>37.5</v>
      </c>
      <c r="D1327" s="22"/>
      <c r="E1327" s="11"/>
      <c r="F1327" s="11"/>
      <c r="G1327" s="11"/>
      <c r="H1327" s="20"/>
      <c r="I1327" s="30"/>
    </row>
    <row r="1328" spans="1:9" ht="27" customHeight="1">
      <c r="A1328" s="104" t="s">
        <v>60</v>
      </c>
      <c r="B1328" s="20">
        <v>120</v>
      </c>
      <c r="C1328" s="20">
        <v>120</v>
      </c>
      <c r="D1328" s="22"/>
      <c r="E1328" s="11"/>
      <c r="F1328" s="11"/>
      <c r="G1328" s="11"/>
      <c r="H1328" s="20"/>
      <c r="I1328" s="30"/>
    </row>
    <row r="1329" spans="1:9" ht="27" customHeight="1">
      <c r="A1329" s="104" t="s">
        <v>31</v>
      </c>
      <c r="B1329" s="20">
        <v>7</v>
      </c>
      <c r="C1329" s="20">
        <v>7</v>
      </c>
      <c r="D1329" s="22"/>
      <c r="E1329" s="11"/>
      <c r="F1329" s="11"/>
      <c r="G1329" s="11"/>
      <c r="H1329" s="20"/>
      <c r="I1329" s="30"/>
    </row>
    <row r="1330" spans="1:9" ht="46.5" customHeight="1">
      <c r="A1330" s="261" t="s">
        <v>387</v>
      </c>
      <c r="B1330" s="261"/>
      <c r="C1330" s="261"/>
      <c r="D1330" s="56" t="s">
        <v>217</v>
      </c>
      <c r="E1330" s="3">
        <v>3.7</v>
      </c>
      <c r="F1330" s="3">
        <v>3.9</v>
      </c>
      <c r="G1330" s="3">
        <v>26.5</v>
      </c>
      <c r="H1330" s="24">
        <f>E1330*4+F1330*9+G1330*4</f>
        <v>155.9</v>
      </c>
      <c r="I1330" s="4">
        <v>0</v>
      </c>
    </row>
    <row r="1331" spans="1:9" ht="42.75" customHeight="1">
      <c r="A1331" s="58" t="s">
        <v>316</v>
      </c>
      <c r="B1331" s="22">
        <v>25</v>
      </c>
      <c r="C1331" s="22">
        <v>25</v>
      </c>
      <c r="D1331" s="22"/>
      <c r="E1331" s="11"/>
      <c r="F1331" s="11"/>
      <c r="G1331" s="11"/>
      <c r="H1331" s="20"/>
      <c r="I1331" s="31"/>
    </row>
    <row r="1332" spans="1:9" ht="27" customHeight="1">
      <c r="A1332" s="273" t="s">
        <v>79</v>
      </c>
      <c r="B1332" s="273"/>
      <c r="C1332" s="273"/>
      <c r="D1332" s="214">
        <v>200</v>
      </c>
      <c r="E1332" s="3">
        <v>0.5</v>
      </c>
      <c r="F1332" s="3">
        <v>0.2</v>
      </c>
      <c r="G1332" s="3">
        <v>15.5</v>
      </c>
      <c r="H1332" s="2">
        <f>G1332*4+F1332*9+E1332*4</f>
        <v>65.8</v>
      </c>
      <c r="I1332" s="4">
        <v>0</v>
      </c>
    </row>
    <row r="1333" spans="1:9" ht="27" customHeight="1">
      <c r="A1333" s="58" t="s">
        <v>62</v>
      </c>
      <c r="B1333" s="22">
        <v>2</v>
      </c>
      <c r="C1333" s="22">
        <v>2</v>
      </c>
      <c r="D1333" s="22"/>
      <c r="E1333" s="11"/>
      <c r="F1333" s="11"/>
      <c r="G1333" s="11"/>
      <c r="H1333" s="20"/>
      <c r="I1333" s="31"/>
    </row>
    <row r="1334" spans="1:9" ht="27" customHeight="1">
      <c r="A1334" s="58" t="s">
        <v>25</v>
      </c>
      <c r="B1334" s="22">
        <v>15</v>
      </c>
      <c r="C1334" s="22">
        <v>15</v>
      </c>
      <c r="D1334" s="22"/>
      <c r="E1334" s="11"/>
      <c r="F1334" s="11"/>
      <c r="G1334" s="11"/>
      <c r="H1334" s="20"/>
      <c r="I1334" s="31"/>
    </row>
    <row r="1335" spans="1:9" ht="27" customHeight="1">
      <c r="A1335" s="266" t="s">
        <v>68</v>
      </c>
      <c r="B1335" s="266"/>
      <c r="C1335" s="266"/>
      <c r="D1335" s="65"/>
      <c r="E1335" s="13">
        <f>E1336</f>
        <v>0.8</v>
      </c>
      <c r="F1335" s="13">
        <f>F1336</f>
        <v>0.2</v>
      </c>
      <c r="G1335" s="13">
        <f>G1336</f>
        <v>20</v>
      </c>
      <c r="H1335" s="46">
        <f>H1336</f>
        <v>85</v>
      </c>
      <c r="I1335" s="13">
        <f>I1336</f>
        <v>5.1</v>
      </c>
    </row>
    <row r="1336" spans="1:9" ht="18" customHeight="1">
      <c r="A1336" s="219" t="s">
        <v>152</v>
      </c>
      <c r="B1336" s="214">
        <v>150</v>
      </c>
      <c r="C1336" s="214">
        <v>150</v>
      </c>
      <c r="D1336" s="214">
        <v>150</v>
      </c>
      <c r="E1336" s="3">
        <v>0.8</v>
      </c>
      <c r="F1336" s="3">
        <v>0.2</v>
      </c>
      <c r="G1336" s="3">
        <v>20</v>
      </c>
      <c r="H1336" s="2">
        <f>E1336*4+F1336*9+G1336*4</f>
        <v>85</v>
      </c>
      <c r="I1336" s="4">
        <v>5.1</v>
      </c>
    </row>
    <row r="1337" spans="1:9" ht="27" customHeight="1">
      <c r="A1337" s="263" t="s">
        <v>11</v>
      </c>
      <c r="B1337" s="263"/>
      <c r="C1337" s="263"/>
      <c r="D1337" s="64">
        <f>D1338+D1352+D1365++D1371+D1374</f>
        <v>670</v>
      </c>
      <c r="E1337" s="13">
        <f>E1338+E1352+E1365+E1371+E1374+E1377+E1379</f>
        <v>22.46666666666667</v>
      </c>
      <c r="F1337" s="13">
        <f>F1338+F1352+F1365+F1371+F1374+F1377+F1379</f>
        <v>20.466666666666665</v>
      </c>
      <c r="G1337" s="13">
        <f>G1338+G1352+G1365+G1371+G1374+G1377+G1379</f>
        <v>78.52</v>
      </c>
      <c r="H1337" s="46">
        <f>H1338+H1352+H1365+H1371+H1374+H1377+H1379</f>
        <v>590.4133333333333</v>
      </c>
      <c r="I1337" s="13">
        <f>I1338+I1352+I1365+I1371+I1374+I1377+I1379</f>
        <v>17.560000000000002</v>
      </c>
    </row>
    <row r="1338" spans="1:9" ht="27" customHeight="1">
      <c r="A1338" s="257" t="s">
        <v>157</v>
      </c>
      <c r="B1338" s="271"/>
      <c r="C1338" s="271"/>
      <c r="D1338" s="214">
        <v>60</v>
      </c>
      <c r="E1338" s="3">
        <v>0.9</v>
      </c>
      <c r="F1338" s="3">
        <v>3</v>
      </c>
      <c r="G1338" s="3">
        <v>4.1</v>
      </c>
      <c r="H1338" s="2">
        <f>E1338*4+F1338*9+G1338*4</f>
        <v>47</v>
      </c>
      <c r="I1338" s="4">
        <v>1.04</v>
      </c>
    </row>
    <row r="1339" spans="1:9" ht="27" customHeight="1">
      <c r="A1339" s="104" t="s">
        <v>38</v>
      </c>
      <c r="B1339" s="20">
        <f>C1339*1.25</f>
        <v>80</v>
      </c>
      <c r="C1339" s="22">
        <v>64</v>
      </c>
      <c r="D1339" s="22"/>
      <c r="E1339" s="11"/>
      <c r="F1339" s="3"/>
      <c r="G1339" s="3"/>
      <c r="H1339" s="2"/>
      <c r="I1339" s="4"/>
    </row>
    <row r="1340" spans="1:9" ht="27" customHeight="1">
      <c r="A1340" s="104" t="s">
        <v>30</v>
      </c>
      <c r="B1340" s="20">
        <f>C1340*1.33</f>
        <v>85.12</v>
      </c>
      <c r="C1340" s="22">
        <v>64</v>
      </c>
      <c r="D1340" s="22"/>
      <c r="E1340" s="11"/>
      <c r="F1340" s="3"/>
      <c r="G1340" s="3"/>
      <c r="H1340" s="2"/>
      <c r="I1340" s="4"/>
    </row>
    <row r="1341" spans="1:9" ht="27" customHeight="1">
      <c r="A1341" s="58" t="s">
        <v>188</v>
      </c>
      <c r="B1341" s="20">
        <f>C1341*1.14</f>
        <v>72.96</v>
      </c>
      <c r="C1341" s="20">
        <f>C1340</f>
        <v>64</v>
      </c>
      <c r="D1341" s="22"/>
      <c r="E1341" s="11"/>
      <c r="F1341" s="11"/>
      <c r="G1341" s="11"/>
      <c r="H1341" s="20"/>
      <c r="I1341" s="27"/>
    </row>
    <row r="1342" spans="1:9" ht="27" customHeight="1">
      <c r="A1342" s="5" t="s">
        <v>31</v>
      </c>
      <c r="B1342" s="171">
        <v>3</v>
      </c>
      <c r="C1342" s="171">
        <v>3</v>
      </c>
      <c r="D1342" s="223"/>
      <c r="E1342" s="25"/>
      <c r="F1342" s="25"/>
      <c r="G1342" s="25"/>
      <c r="H1342" s="2"/>
      <c r="I1342" s="4"/>
    </row>
    <row r="1343" spans="1:9" ht="27" customHeight="1">
      <c r="A1343" s="265" t="s">
        <v>150</v>
      </c>
      <c r="B1343" s="265"/>
      <c r="C1343" s="265"/>
      <c r="D1343" s="265"/>
      <c r="E1343" s="265"/>
      <c r="F1343" s="265"/>
      <c r="G1343" s="265"/>
      <c r="H1343" s="265"/>
      <c r="I1343" s="265"/>
    </row>
    <row r="1344" spans="1:16" s="47" customFormat="1" ht="27" customHeight="1">
      <c r="A1344" s="261" t="s">
        <v>113</v>
      </c>
      <c r="B1344" s="261"/>
      <c r="C1344" s="261"/>
      <c r="D1344" s="214">
        <v>60</v>
      </c>
      <c r="E1344" s="3">
        <v>0.6</v>
      </c>
      <c r="F1344" s="3">
        <v>3.1</v>
      </c>
      <c r="G1344" s="3">
        <v>2.3</v>
      </c>
      <c r="H1344" s="24">
        <f>E1344*4+F1344*9+G1344*4</f>
        <v>39.5</v>
      </c>
      <c r="I1344" s="4">
        <v>15</v>
      </c>
      <c r="K1344" s="83"/>
      <c r="L1344" s="83"/>
      <c r="M1344" s="83"/>
      <c r="N1344" s="83"/>
      <c r="O1344" s="83"/>
      <c r="P1344" s="83"/>
    </row>
    <row r="1345" spans="1:9" ht="27" customHeight="1">
      <c r="A1345" s="35" t="s">
        <v>105</v>
      </c>
      <c r="B1345" s="15">
        <f>C1345*1.02</f>
        <v>30.6</v>
      </c>
      <c r="C1345" s="171">
        <v>30</v>
      </c>
      <c r="D1345" s="171"/>
      <c r="E1345" s="6"/>
      <c r="F1345" s="6"/>
      <c r="G1345" s="6"/>
      <c r="H1345" s="15"/>
      <c r="I1345" s="14"/>
    </row>
    <row r="1346" spans="1:9" ht="27" customHeight="1">
      <c r="A1346" s="5" t="s">
        <v>106</v>
      </c>
      <c r="B1346" s="15">
        <f>C1346*1.18</f>
        <v>35.4</v>
      </c>
      <c r="C1346" s="171">
        <v>30</v>
      </c>
      <c r="D1346" s="171"/>
      <c r="E1346" s="6"/>
      <c r="F1346" s="6"/>
      <c r="G1346" s="6"/>
      <c r="H1346" s="15"/>
      <c r="I1346" s="14"/>
    </row>
    <row r="1347" spans="1:9" ht="27" customHeight="1">
      <c r="A1347" s="35" t="s">
        <v>117</v>
      </c>
      <c r="B1347" s="15">
        <f>C1347*1.33</f>
        <v>13.3</v>
      </c>
      <c r="C1347" s="171">
        <v>10</v>
      </c>
      <c r="D1347" s="171"/>
      <c r="E1347" s="6"/>
      <c r="F1347" s="6"/>
      <c r="G1347" s="6"/>
      <c r="H1347" s="15"/>
      <c r="I1347" s="14"/>
    </row>
    <row r="1348" spans="1:9" ht="27" customHeight="1">
      <c r="A1348" s="5" t="s">
        <v>178</v>
      </c>
      <c r="B1348" s="6">
        <f>C1348*1.02</f>
        <v>20.4</v>
      </c>
      <c r="C1348" s="171">
        <v>20</v>
      </c>
      <c r="D1348" s="171"/>
      <c r="E1348" s="6"/>
      <c r="F1348" s="6"/>
      <c r="G1348" s="6"/>
      <c r="H1348" s="15"/>
      <c r="I1348" s="14"/>
    </row>
    <row r="1349" spans="1:9" ht="27" customHeight="1">
      <c r="A1349" s="35" t="s">
        <v>108</v>
      </c>
      <c r="B1349" s="15">
        <f>C1349*1.05</f>
        <v>21</v>
      </c>
      <c r="C1349" s="171">
        <v>20</v>
      </c>
      <c r="D1349" s="171"/>
      <c r="E1349" s="6"/>
      <c r="F1349" s="6"/>
      <c r="G1349" s="6"/>
      <c r="H1349" s="15"/>
      <c r="I1349" s="14"/>
    </row>
    <row r="1350" spans="1:9" ht="27" customHeight="1">
      <c r="A1350" s="5" t="s">
        <v>110</v>
      </c>
      <c r="B1350" s="22">
        <v>3</v>
      </c>
      <c r="C1350" s="22">
        <v>3</v>
      </c>
      <c r="D1350" s="171"/>
      <c r="E1350" s="141"/>
      <c r="F1350" s="11"/>
      <c r="G1350" s="11"/>
      <c r="H1350" s="20"/>
      <c r="I1350" s="4"/>
    </row>
    <row r="1351" spans="1:9" ht="27" customHeight="1">
      <c r="A1351" s="104" t="s">
        <v>92</v>
      </c>
      <c r="B1351" s="22">
        <f>C1351*1.35</f>
        <v>2.7</v>
      </c>
      <c r="C1351" s="22">
        <v>2</v>
      </c>
      <c r="D1351" s="171"/>
      <c r="E1351" s="11"/>
      <c r="F1351" s="11"/>
      <c r="G1351" s="11"/>
      <c r="H1351" s="20"/>
      <c r="I1351" s="34"/>
    </row>
    <row r="1352" spans="1:9" ht="27" customHeight="1">
      <c r="A1352" s="267" t="s">
        <v>396</v>
      </c>
      <c r="B1352" s="267"/>
      <c r="C1352" s="267"/>
      <c r="D1352" s="214">
        <v>250</v>
      </c>
      <c r="E1352" s="3">
        <v>1.8</v>
      </c>
      <c r="F1352" s="3">
        <v>5.3</v>
      </c>
      <c r="G1352" s="3">
        <v>9.5</v>
      </c>
      <c r="H1352" s="2">
        <f>E1352*4+F1352*9+G1352*4</f>
        <v>92.9</v>
      </c>
      <c r="I1352" s="4">
        <v>3.74</v>
      </c>
    </row>
    <row r="1353" spans="1:9" ht="27" customHeight="1">
      <c r="A1353" s="104" t="s">
        <v>34</v>
      </c>
      <c r="B1353" s="20">
        <f>C1353*1.33</f>
        <v>59.85</v>
      </c>
      <c r="C1353" s="26">
        <v>45</v>
      </c>
      <c r="D1353" s="217"/>
      <c r="E1353" s="11"/>
      <c r="F1353" s="11"/>
      <c r="G1353" s="11"/>
      <c r="H1353" s="20"/>
      <c r="I1353" s="22"/>
    </row>
    <row r="1354" spans="1:9" ht="27" customHeight="1">
      <c r="A1354" s="104" t="s">
        <v>35</v>
      </c>
      <c r="B1354" s="20">
        <f>C1354*1.43</f>
        <v>64.35</v>
      </c>
      <c r="C1354" s="26">
        <v>45</v>
      </c>
      <c r="D1354" s="217"/>
      <c r="E1354" s="11"/>
      <c r="F1354" s="11"/>
      <c r="G1354" s="11"/>
      <c r="H1354" s="20"/>
      <c r="I1354" s="27"/>
    </row>
    <row r="1355" spans="1:9" ht="27" customHeight="1">
      <c r="A1355" s="104" t="s">
        <v>36</v>
      </c>
      <c r="B1355" s="20">
        <f>C1355*1.54</f>
        <v>69.3</v>
      </c>
      <c r="C1355" s="26">
        <v>45</v>
      </c>
      <c r="D1355" s="217"/>
      <c r="E1355" s="11"/>
      <c r="F1355" s="11"/>
      <c r="G1355" s="11"/>
      <c r="H1355" s="20"/>
      <c r="I1355" s="27"/>
    </row>
    <row r="1356" spans="1:9" ht="27" customHeight="1">
      <c r="A1356" s="104" t="s">
        <v>37</v>
      </c>
      <c r="B1356" s="20">
        <f>C1356*1.67</f>
        <v>75.14999999999999</v>
      </c>
      <c r="C1356" s="26">
        <v>45</v>
      </c>
      <c r="D1356" s="217"/>
      <c r="E1356" s="11"/>
      <c r="F1356" s="11"/>
      <c r="G1356" s="11"/>
      <c r="H1356" s="20"/>
      <c r="I1356" s="27"/>
    </row>
    <row r="1357" spans="1:9" ht="27" customHeight="1">
      <c r="A1357" s="104" t="s">
        <v>38</v>
      </c>
      <c r="B1357" s="11">
        <f>C1357*1.25</f>
        <v>12.5</v>
      </c>
      <c r="C1357" s="20">
        <v>10</v>
      </c>
      <c r="D1357" s="217"/>
      <c r="E1357" s="11"/>
      <c r="F1357" s="11"/>
      <c r="G1357" s="11"/>
      <c r="H1357" s="20"/>
      <c r="I1357" s="27"/>
    </row>
    <row r="1358" spans="1:9" ht="27" customHeight="1">
      <c r="A1358" s="175" t="s">
        <v>30</v>
      </c>
      <c r="B1358" s="6">
        <f>C1358*1.33</f>
        <v>13.3</v>
      </c>
      <c r="C1358" s="20">
        <v>10</v>
      </c>
      <c r="D1358" s="217"/>
      <c r="E1358" s="11"/>
      <c r="F1358" s="11"/>
      <c r="G1358" s="11"/>
      <c r="H1358" s="20"/>
      <c r="I1358" s="27"/>
    </row>
    <row r="1359" spans="1:9" ht="27" customHeight="1">
      <c r="A1359" s="104" t="s">
        <v>39</v>
      </c>
      <c r="B1359" s="20">
        <f>C1359*1.19</f>
        <v>11.899999999999999</v>
      </c>
      <c r="C1359" s="20">
        <v>10</v>
      </c>
      <c r="D1359" s="217"/>
      <c r="E1359" s="11"/>
      <c r="F1359" s="11"/>
      <c r="G1359" s="11"/>
      <c r="H1359" s="20"/>
      <c r="I1359" s="27"/>
    </row>
    <row r="1360" spans="1:9" ht="27" customHeight="1">
      <c r="A1360" s="104" t="s">
        <v>31</v>
      </c>
      <c r="B1360" s="20">
        <v>4</v>
      </c>
      <c r="C1360" s="20">
        <v>4</v>
      </c>
      <c r="D1360" s="217"/>
      <c r="E1360" s="11"/>
      <c r="F1360" s="11"/>
      <c r="G1360" s="11"/>
      <c r="H1360" s="20"/>
      <c r="I1360" s="27"/>
    </row>
    <row r="1361" spans="1:9" ht="27" customHeight="1">
      <c r="A1361" s="104" t="s">
        <v>44</v>
      </c>
      <c r="B1361" s="20">
        <f>C1361*1.25</f>
        <v>25</v>
      </c>
      <c r="C1361" s="22">
        <v>20</v>
      </c>
      <c r="D1361" s="22"/>
      <c r="E1361" s="11"/>
      <c r="F1361" s="11"/>
      <c r="G1361" s="11"/>
      <c r="H1361" s="20"/>
      <c r="I1361" s="34"/>
    </row>
    <row r="1362" spans="1:9" ht="27" customHeight="1">
      <c r="A1362" s="5" t="s">
        <v>66</v>
      </c>
      <c r="B1362" s="20">
        <f>C1362*1.54</f>
        <v>20.02</v>
      </c>
      <c r="C1362" s="22">
        <v>13</v>
      </c>
      <c r="D1362" s="22"/>
      <c r="E1362" s="11"/>
      <c r="F1362" s="11"/>
      <c r="G1362" s="11"/>
      <c r="H1362" s="20"/>
      <c r="I1362" s="34"/>
    </row>
    <row r="1363" spans="1:9" ht="27" customHeight="1">
      <c r="A1363" s="58" t="s">
        <v>251</v>
      </c>
      <c r="B1363" s="20">
        <f>C1363*1.09</f>
        <v>14.170000000000002</v>
      </c>
      <c r="C1363" s="20">
        <f>C1362</f>
        <v>13</v>
      </c>
      <c r="D1363" s="22"/>
      <c r="E1363" s="11"/>
      <c r="F1363" s="11"/>
      <c r="G1363" s="11"/>
      <c r="H1363" s="20"/>
      <c r="I1363" s="27"/>
    </row>
    <row r="1364" spans="1:9" ht="27" customHeight="1">
      <c r="A1364" s="104" t="s">
        <v>56</v>
      </c>
      <c r="B1364" s="11">
        <v>0.1</v>
      </c>
      <c r="C1364" s="11">
        <v>0.1</v>
      </c>
      <c r="D1364" s="22"/>
      <c r="E1364" s="11"/>
      <c r="F1364" s="11"/>
      <c r="G1364" s="11"/>
      <c r="H1364" s="2"/>
      <c r="I1364" s="34"/>
    </row>
    <row r="1365" spans="1:9" ht="27" customHeight="1">
      <c r="A1365" s="267" t="s">
        <v>404</v>
      </c>
      <c r="B1365" s="268"/>
      <c r="C1365" s="268"/>
      <c r="D1365" s="214">
        <v>60</v>
      </c>
      <c r="E1365" s="3">
        <v>13.3</v>
      </c>
      <c r="F1365" s="3">
        <v>7.8</v>
      </c>
      <c r="G1365" s="3">
        <v>0.3</v>
      </c>
      <c r="H1365" s="2">
        <f>E1365*4+F1365*9+G1365*4</f>
        <v>124.60000000000001</v>
      </c>
      <c r="I1365" s="52">
        <v>0.38</v>
      </c>
    </row>
    <row r="1366" spans="1:9" ht="27" customHeight="1">
      <c r="A1366" s="16" t="s">
        <v>64</v>
      </c>
      <c r="B1366" s="78">
        <v>96</v>
      </c>
      <c r="C1366" s="20">
        <v>86</v>
      </c>
      <c r="D1366" s="22"/>
      <c r="E1366" s="11"/>
      <c r="F1366" s="11"/>
      <c r="G1366" s="11"/>
      <c r="H1366" s="20"/>
      <c r="I1366" s="34"/>
    </row>
    <row r="1367" spans="1:9" ht="27" customHeight="1">
      <c r="A1367" s="16" t="s">
        <v>238</v>
      </c>
      <c r="B1367" s="78">
        <f>C1367*1.054</f>
        <v>90.644</v>
      </c>
      <c r="C1367" s="20">
        <v>86</v>
      </c>
      <c r="D1367" s="22"/>
      <c r="E1367" s="11"/>
      <c r="F1367" s="11"/>
      <c r="G1367" s="11"/>
      <c r="H1367" s="20"/>
      <c r="I1367" s="34"/>
    </row>
    <row r="1368" spans="1:9" ht="27" customHeight="1">
      <c r="A1368" s="16" t="s">
        <v>239</v>
      </c>
      <c r="B1368" s="78">
        <f>C1368*1.054</f>
        <v>88.536</v>
      </c>
      <c r="C1368" s="20">
        <v>84</v>
      </c>
      <c r="D1368" s="22"/>
      <c r="E1368" s="11"/>
      <c r="F1368" s="11"/>
      <c r="G1368" s="11"/>
      <c r="H1368" s="20"/>
      <c r="I1368" s="34"/>
    </row>
    <row r="1369" spans="1:9" ht="62.25" customHeight="1">
      <c r="A1369" s="58" t="s">
        <v>126</v>
      </c>
      <c r="B1369" s="22">
        <v>2</v>
      </c>
      <c r="C1369" s="22">
        <v>2</v>
      </c>
      <c r="D1369" s="22"/>
      <c r="E1369" s="11"/>
      <c r="F1369" s="11"/>
      <c r="G1369" s="11"/>
      <c r="H1369" s="20"/>
      <c r="I1369" s="34"/>
    </row>
    <row r="1370" spans="1:9" ht="27" customHeight="1">
      <c r="A1370" s="5" t="s">
        <v>31</v>
      </c>
      <c r="B1370" s="22">
        <v>2</v>
      </c>
      <c r="C1370" s="22">
        <v>2</v>
      </c>
      <c r="D1370" s="22"/>
      <c r="E1370" s="11"/>
      <c r="F1370" s="11"/>
      <c r="G1370" s="11"/>
      <c r="H1370" s="20"/>
      <c r="I1370" s="34"/>
    </row>
    <row r="1371" spans="1:9" ht="27" customHeight="1">
      <c r="A1371" s="273" t="s">
        <v>211</v>
      </c>
      <c r="B1371" s="273"/>
      <c r="C1371" s="273"/>
      <c r="D1371" s="214">
        <v>120</v>
      </c>
      <c r="E1371" s="3">
        <v>2.3</v>
      </c>
      <c r="F1371" s="3">
        <v>3.5</v>
      </c>
      <c r="G1371" s="3">
        <v>24.72</v>
      </c>
      <c r="H1371" s="2">
        <f>E1371*4+F1371*9+G1371*4</f>
        <v>139.57999999999998</v>
      </c>
      <c r="I1371" s="4">
        <v>0</v>
      </c>
    </row>
    <row r="1372" spans="1:9" ht="27" customHeight="1">
      <c r="A1372" s="104" t="s">
        <v>47</v>
      </c>
      <c r="B1372" s="20">
        <v>41</v>
      </c>
      <c r="C1372" s="20">
        <v>41</v>
      </c>
      <c r="D1372" s="22"/>
      <c r="E1372" s="11"/>
      <c r="F1372" s="11"/>
      <c r="G1372" s="11"/>
      <c r="H1372" s="20"/>
      <c r="I1372" s="22"/>
    </row>
    <row r="1373" spans="1:9" ht="27" customHeight="1">
      <c r="A1373" s="104" t="s">
        <v>31</v>
      </c>
      <c r="B1373" s="20">
        <v>3</v>
      </c>
      <c r="C1373" s="20">
        <v>3</v>
      </c>
      <c r="D1373" s="22"/>
      <c r="E1373" s="11"/>
      <c r="F1373" s="11"/>
      <c r="G1373" s="11"/>
      <c r="H1373" s="20"/>
      <c r="I1373" s="22"/>
    </row>
    <row r="1374" spans="1:9" ht="27" customHeight="1">
      <c r="A1374" s="267" t="s">
        <v>96</v>
      </c>
      <c r="B1374" s="267"/>
      <c r="C1374" s="267"/>
      <c r="D1374" s="214">
        <v>180</v>
      </c>
      <c r="E1374" s="3">
        <v>0.2</v>
      </c>
      <c r="F1374" s="3">
        <v>0.2</v>
      </c>
      <c r="G1374" s="3">
        <v>20.6</v>
      </c>
      <c r="H1374" s="2">
        <f>E1374*4+F1374*9+G1374*4</f>
        <v>85</v>
      </c>
      <c r="I1374" s="4">
        <v>12.4</v>
      </c>
    </row>
    <row r="1375" spans="1:9" ht="27" customHeight="1">
      <c r="A1375" s="35" t="s">
        <v>86</v>
      </c>
      <c r="B1375" s="26">
        <f>C1375*1.14</f>
        <v>45.599999999999994</v>
      </c>
      <c r="C1375" s="26">
        <v>40</v>
      </c>
      <c r="D1375" s="214"/>
      <c r="E1375" s="3"/>
      <c r="F1375" s="3"/>
      <c r="G1375" s="3"/>
      <c r="H1375" s="2"/>
      <c r="I1375" s="31"/>
    </row>
    <row r="1376" spans="1:16" s="47" customFormat="1" ht="27" customHeight="1">
      <c r="A1376" s="40" t="s">
        <v>25</v>
      </c>
      <c r="B1376" s="26">
        <v>12</v>
      </c>
      <c r="C1376" s="26">
        <v>12</v>
      </c>
      <c r="D1376" s="214"/>
      <c r="E1376" s="3"/>
      <c r="F1376" s="3"/>
      <c r="G1376" s="3"/>
      <c r="H1376" s="2"/>
      <c r="I1376" s="4"/>
      <c r="K1376" s="83"/>
      <c r="L1376" s="83"/>
      <c r="M1376" s="83"/>
      <c r="N1376" s="83"/>
      <c r="O1376" s="83"/>
      <c r="P1376" s="83"/>
    </row>
    <row r="1377" spans="1:9" ht="27" customHeight="1">
      <c r="A1377" s="257" t="s">
        <v>91</v>
      </c>
      <c r="B1377" s="257"/>
      <c r="C1377" s="257"/>
      <c r="D1377" s="214">
        <v>20</v>
      </c>
      <c r="E1377" s="3">
        <v>1.666666666666667</v>
      </c>
      <c r="F1377" s="3">
        <v>0.26666666666666666</v>
      </c>
      <c r="G1377" s="3">
        <v>7.6</v>
      </c>
      <c r="H1377" s="2">
        <v>39.33333333333333</v>
      </c>
      <c r="I1377" s="4">
        <v>0</v>
      </c>
    </row>
    <row r="1378" spans="1:9" ht="27" customHeight="1">
      <c r="A1378" s="257" t="s">
        <v>83</v>
      </c>
      <c r="B1378" s="257"/>
      <c r="C1378" s="257"/>
      <c r="D1378" s="214">
        <v>20</v>
      </c>
      <c r="E1378" s="3"/>
      <c r="F1378" s="3"/>
      <c r="G1378" s="3"/>
      <c r="H1378" s="2"/>
      <c r="I1378" s="3"/>
    </row>
    <row r="1379" spans="1:9" ht="27" customHeight="1">
      <c r="A1379" s="269" t="s">
        <v>23</v>
      </c>
      <c r="B1379" s="270"/>
      <c r="C1379" s="270"/>
      <c r="D1379" s="214">
        <v>35</v>
      </c>
      <c r="E1379" s="3">
        <v>2.3</v>
      </c>
      <c r="F1379" s="3">
        <v>0.4</v>
      </c>
      <c r="G1379" s="3">
        <v>11.7</v>
      </c>
      <c r="H1379" s="2">
        <v>62</v>
      </c>
      <c r="I1379" s="4">
        <v>0</v>
      </c>
    </row>
    <row r="1380" spans="1:9" ht="27" customHeight="1">
      <c r="A1380" s="263" t="s">
        <v>12</v>
      </c>
      <c r="B1380" s="263"/>
      <c r="C1380" s="263"/>
      <c r="D1380" s="64">
        <f aca="true" t="shared" si="13" ref="D1380:I1380">D1381+D1389</f>
        <v>250</v>
      </c>
      <c r="E1380" s="13">
        <f t="shared" si="13"/>
        <v>4.6</v>
      </c>
      <c r="F1380" s="13">
        <f t="shared" si="13"/>
        <v>2.2</v>
      </c>
      <c r="G1380" s="13">
        <f t="shared" si="13"/>
        <v>44.7</v>
      </c>
      <c r="H1380" s="46">
        <f t="shared" si="13"/>
        <v>217</v>
      </c>
      <c r="I1380" s="13">
        <f t="shared" si="13"/>
        <v>0</v>
      </c>
    </row>
    <row r="1381" spans="1:9" ht="27" customHeight="1">
      <c r="A1381" s="260" t="s">
        <v>347</v>
      </c>
      <c r="B1381" s="260"/>
      <c r="C1381" s="260"/>
      <c r="D1381" s="168">
        <v>50</v>
      </c>
      <c r="E1381" s="25">
        <v>4.3</v>
      </c>
      <c r="F1381" s="25">
        <v>2.2</v>
      </c>
      <c r="G1381" s="25">
        <v>26.2</v>
      </c>
      <c r="H1381" s="21">
        <f>G1381*4+F1381*9+E1381*4</f>
        <v>141.79999999999998</v>
      </c>
      <c r="I1381" s="52">
        <v>0</v>
      </c>
    </row>
    <row r="1382" spans="1:9" ht="27" customHeight="1">
      <c r="A1382" s="5" t="s">
        <v>314</v>
      </c>
      <c r="B1382" s="22">
        <v>44</v>
      </c>
      <c r="C1382" s="22">
        <v>44</v>
      </c>
      <c r="D1382" s="168"/>
      <c r="E1382" s="144"/>
      <c r="F1382" s="6"/>
      <c r="G1382" s="211"/>
      <c r="H1382" s="21"/>
      <c r="I1382" s="25"/>
    </row>
    <row r="1383" spans="1:9" ht="27" customHeight="1">
      <c r="A1383" s="191" t="s">
        <v>252</v>
      </c>
      <c r="B1383" s="22">
        <v>0.6</v>
      </c>
      <c r="C1383" s="22">
        <v>0.6</v>
      </c>
      <c r="D1383" s="168"/>
      <c r="E1383" s="144"/>
      <c r="F1383" s="6"/>
      <c r="G1383" s="211"/>
      <c r="H1383" s="21"/>
      <c r="I1383" s="25"/>
    </row>
    <row r="1384" spans="1:9" ht="27" customHeight="1">
      <c r="A1384" s="191" t="s">
        <v>31</v>
      </c>
      <c r="B1384" s="22">
        <v>2</v>
      </c>
      <c r="C1384" s="22">
        <v>2</v>
      </c>
      <c r="D1384" s="168"/>
      <c r="E1384" s="144"/>
      <c r="F1384" s="6"/>
      <c r="G1384" s="211"/>
      <c r="H1384" s="21"/>
      <c r="I1384" s="25"/>
    </row>
    <row r="1385" spans="1:9" ht="27" customHeight="1">
      <c r="A1385" s="191" t="s">
        <v>397</v>
      </c>
      <c r="B1385" s="20">
        <f>C1385*1.67</f>
        <v>33.4</v>
      </c>
      <c r="C1385" s="22">
        <v>20</v>
      </c>
      <c r="D1385" s="168"/>
      <c r="E1385" s="144"/>
      <c r="F1385" s="6"/>
      <c r="G1385" s="211"/>
      <c r="H1385" s="21"/>
      <c r="I1385" s="25"/>
    </row>
    <row r="1386" spans="1:9" ht="27" customHeight="1">
      <c r="A1386" s="5" t="s">
        <v>202</v>
      </c>
      <c r="B1386" s="22">
        <v>10</v>
      </c>
      <c r="C1386" s="22">
        <v>10</v>
      </c>
      <c r="D1386" s="168"/>
      <c r="E1386" s="212"/>
      <c r="F1386" s="6"/>
      <c r="G1386" s="211"/>
      <c r="H1386" s="21"/>
      <c r="I1386" s="4"/>
    </row>
    <row r="1387" spans="1:9" ht="27" customHeight="1">
      <c r="A1387" s="104" t="s">
        <v>31</v>
      </c>
      <c r="B1387" s="11">
        <v>0.6</v>
      </c>
      <c r="C1387" s="11">
        <v>0.6</v>
      </c>
      <c r="D1387" s="169"/>
      <c r="E1387" s="144"/>
      <c r="F1387" s="6"/>
      <c r="G1387" s="211"/>
      <c r="H1387" s="21"/>
      <c r="I1387" s="30"/>
    </row>
    <row r="1388" spans="1:9" ht="59.25" customHeight="1">
      <c r="A1388" s="170" t="s">
        <v>348</v>
      </c>
      <c r="B1388" s="11"/>
      <c r="C1388" s="11"/>
      <c r="D1388" s="168">
        <v>50</v>
      </c>
      <c r="E1388" s="144"/>
      <c r="F1388" s="6"/>
      <c r="G1388" s="211"/>
      <c r="H1388" s="21"/>
      <c r="I1388" s="30"/>
    </row>
    <row r="1389" spans="1:9" ht="27" customHeight="1">
      <c r="A1389" s="260" t="s">
        <v>81</v>
      </c>
      <c r="B1389" s="260"/>
      <c r="C1389" s="260"/>
      <c r="D1389" s="168">
        <v>200</v>
      </c>
      <c r="E1389" s="25">
        <v>0.3</v>
      </c>
      <c r="F1389" s="25">
        <v>0</v>
      </c>
      <c r="G1389" s="25">
        <v>18.5</v>
      </c>
      <c r="H1389" s="2">
        <f>E1389*4+F1389*9+G1389*4</f>
        <v>75.2</v>
      </c>
      <c r="I1389" s="4">
        <v>0</v>
      </c>
    </row>
    <row r="1390" spans="1:9" ht="27" customHeight="1">
      <c r="A1390" s="104" t="s">
        <v>41</v>
      </c>
      <c r="B1390" s="22">
        <v>13</v>
      </c>
      <c r="C1390" s="22">
        <v>13</v>
      </c>
      <c r="D1390" s="22"/>
      <c r="E1390" s="11"/>
      <c r="F1390" s="11"/>
      <c r="G1390" s="11"/>
      <c r="H1390" s="20"/>
      <c r="I1390" s="31"/>
    </row>
    <row r="1391" spans="1:9" ht="27" customHeight="1">
      <c r="A1391" s="104" t="s">
        <v>25</v>
      </c>
      <c r="B1391" s="22">
        <v>10</v>
      </c>
      <c r="C1391" s="22">
        <v>10</v>
      </c>
      <c r="D1391" s="22"/>
      <c r="E1391" s="11"/>
      <c r="F1391" s="11"/>
      <c r="G1391" s="11"/>
      <c r="H1391" s="20"/>
      <c r="I1391" s="27"/>
    </row>
    <row r="1392" spans="1:9" ht="27" customHeight="1">
      <c r="A1392" s="275" t="s">
        <v>158</v>
      </c>
      <c r="B1392" s="275"/>
      <c r="C1392" s="275"/>
      <c r="D1392" s="167">
        <f>D1393+D1399+D1406</f>
        <v>450</v>
      </c>
      <c r="E1392" s="98">
        <f>E1393+E1399+E1406+E1409+E1410</f>
        <v>20.198571428571434</v>
      </c>
      <c r="F1392" s="98">
        <f>F1393+F1399+F1406+F1409+F1410</f>
        <v>13.993571428571428</v>
      </c>
      <c r="G1392" s="98">
        <f>G1393+G1399+G1406+G1409+G1410</f>
        <v>54.305</v>
      </c>
      <c r="H1392" s="28">
        <f>H1393+H1399+H1406+H1409+H1410</f>
        <v>423.95642857142855</v>
      </c>
      <c r="I1392" s="28">
        <f>I1393+I1399+I1406+I1409+I1410</f>
        <v>10.76</v>
      </c>
    </row>
    <row r="1393" spans="1:9" ht="27" customHeight="1">
      <c r="A1393" s="273" t="s">
        <v>253</v>
      </c>
      <c r="B1393" s="273"/>
      <c r="C1393" s="273"/>
      <c r="D1393" s="214">
        <v>100</v>
      </c>
      <c r="E1393" s="3">
        <v>14.428571428571429</v>
      </c>
      <c r="F1393" s="3">
        <v>7.428571428571429</v>
      </c>
      <c r="G1393" s="3">
        <v>4</v>
      </c>
      <c r="H1393" s="2">
        <f>G1393*4+F1393*9+E1393*4</f>
        <v>140.57142857142858</v>
      </c>
      <c r="I1393" s="4">
        <v>0.36</v>
      </c>
    </row>
    <row r="1394" spans="1:9" ht="27" customHeight="1">
      <c r="A1394" s="111" t="s">
        <v>254</v>
      </c>
      <c r="B1394" s="91">
        <f>C1394*1.43</f>
        <v>170.17</v>
      </c>
      <c r="C1394" s="20">
        <v>119</v>
      </c>
      <c r="D1394" s="20"/>
      <c r="E1394" s="11"/>
      <c r="F1394" s="11"/>
      <c r="G1394" s="11"/>
      <c r="H1394" s="20"/>
      <c r="I1394" s="22"/>
    </row>
    <row r="1395" spans="1:9" ht="48" customHeight="1">
      <c r="A1395" s="111" t="s">
        <v>255</v>
      </c>
      <c r="B1395" s="91">
        <f>C1395*1.35</f>
        <v>152.55</v>
      </c>
      <c r="C1395" s="20">
        <v>113</v>
      </c>
      <c r="D1395" s="20"/>
      <c r="E1395" s="36"/>
      <c r="F1395" s="36"/>
      <c r="G1395" s="36"/>
      <c r="H1395" s="37"/>
      <c r="I1395" s="59"/>
    </row>
    <row r="1396" spans="1:9" ht="43.5" customHeight="1">
      <c r="A1396" s="156" t="s">
        <v>256</v>
      </c>
      <c r="B1396" s="91">
        <f>C1396*1.72</f>
        <v>204.68</v>
      </c>
      <c r="C1396" s="20">
        <v>119</v>
      </c>
      <c r="D1396" s="20"/>
      <c r="E1396" s="11"/>
      <c r="F1396" s="11"/>
      <c r="G1396" s="11"/>
      <c r="H1396" s="20"/>
      <c r="I1396" s="22"/>
    </row>
    <row r="1397" spans="1:9" ht="27" customHeight="1">
      <c r="A1397" s="5" t="s">
        <v>206</v>
      </c>
      <c r="B1397" s="15">
        <v>8</v>
      </c>
      <c r="C1397" s="15">
        <v>8</v>
      </c>
      <c r="D1397" s="20"/>
      <c r="E1397" s="11"/>
      <c r="F1397" s="11"/>
      <c r="G1397" s="11"/>
      <c r="H1397" s="20"/>
      <c r="I1397" s="217"/>
    </row>
    <row r="1398" spans="1:30" s="47" customFormat="1" ht="27" customHeight="1">
      <c r="A1398" s="104" t="s">
        <v>31</v>
      </c>
      <c r="B1398" s="22">
        <v>4</v>
      </c>
      <c r="C1398" s="22">
        <v>4</v>
      </c>
      <c r="D1398" s="20"/>
      <c r="E1398" s="11"/>
      <c r="F1398" s="11"/>
      <c r="G1398" s="11"/>
      <c r="H1398" s="20"/>
      <c r="I1398" s="217"/>
      <c r="R1398" s="83"/>
      <c r="S1398" s="83"/>
      <c r="T1398" s="83"/>
      <c r="U1398" s="83"/>
      <c r="V1398" s="83"/>
      <c r="W1398" s="83"/>
      <c r="X1398" s="83"/>
      <c r="Y1398" s="83"/>
      <c r="Z1398" s="83"/>
      <c r="AA1398" s="83"/>
      <c r="AB1398" s="83"/>
      <c r="AC1398" s="83"/>
      <c r="AD1398" s="83"/>
    </row>
    <row r="1399" spans="1:9" ht="27" customHeight="1">
      <c r="A1399" s="272" t="s">
        <v>325</v>
      </c>
      <c r="B1399" s="272"/>
      <c r="C1399" s="272"/>
      <c r="D1399" s="214">
        <v>150</v>
      </c>
      <c r="E1399" s="36">
        <v>2.75</v>
      </c>
      <c r="F1399" s="36">
        <v>6.125</v>
      </c>
      <c r="G1399" s="36">
        <v>18.125</v>
      </c>
      <c r="H1399" s="37">
        <f>E1399*4+F1399*9+G1399*4</f>
        <v>138.625</v>
      </c>
      <c r="I1399" s="36">
        <v>10.4</v>
      </c>
    </row>
    <row r="1400" spans="1:9" ht="27" customHeight="1">
      <c r="A1400" s="35" t="s">
        <v>34</v>
      </c>
      <c r="B1400" s="20">
        <f>C1400*1.33</f>
        <v>170.24</v>
      </c>
      <c r="C1400" s="171">
        <v>128</v>
      </c>
      <c r="D1400" s="171"/>
      <c r="E1400" s="6"/>
      <c r="F1400" s="6"/>
      <c r="G1400" s="6"/>
      <c r="H1400" s="6"/>
      <c r="I1400" s="6"/>
    </row>
    <row r="1401" spans="1:9" ht="27" customHeight="1">
      <c r="A1401" s="35" t="s">
        <v>35</v>
      </c>
      <c r="B1401" s="20">
        <f>C1401*1.43</f>
        <v>183.04</v>
      </c>
      <c r="C1401" s="171">
        <v>128</v>
      </c>
      <c r="D1401" s="171"/>
      <c r="E1401" s="6"/>
      <c r="F1401" s="6"/>
      <c r="G1401" s="6"/>
      <c r="H1401" s="15"/>
      <c r="I1401" s="33"/>
    </row>
    <row r="1402" spans="1:9" s="47" customFormat="1" ht="27" customHeight="1">
      <c r="A1402" s="58" t="s">
        <v>36</v>
      </c>
      <c r="B1402" s="20">
        <f>C1402*1.54</f>
        <v>197.12</v>
      </c>
      <c r="C1402" s="171">
        <v>128</v>
      </c>
      <c r="D1402" s="171"/>
      <c r="E1402" s="6"/>
      <c r="F1402" s="6"/>
      <c r="G1402" s="6"/>
      <c r="H1402" s="15"/>
      <c r="I1402" s="33"/>
    </row>
    <row r="1403" spans="1:9" s="47" customFormat="1" ht="27" customHeight="1">
      <c r="A1403" s="58" t="s">
        <v>37</v>
      </c>
      <c r="B1403" s="20">
        <f>C1403*1.67</f>
        <v>213.76</v>
      </c>
      <c r="C1403" s="171">
        <v>128</v>
      </c>
      <c r="D1403" s="171"/>
      <c r="E1403" s="6"/>
      <c r="F1403" s="6"/>
      <c r="G1403" s="6"/>
      <c r="H1403" s="15"/>
      <c r="I1403" s="33"/>
    </row>
    <row r="1404" spans="1:9" s="47" customFormat="1" ht="27" customHeight="1">
      <c r="A1404" s="58" t="s">
        <v>349</v>
      </c>
      <c r="B1404" s="20">
        <v>25</v>
      </c>
      <c r="C1404" s="171">
        <v>25</v>
      </c>
      <c r="D1404" s="171"/>
      <c r="E1404" s="6"/>
      <c r="F1404" s="6"/>
      <c r="G1404" s="6"/>
      <c r="H1404" s="15"/>
      <c r="I1404" s="33"/>
    </row>
    <row r="1405" spans="1:9" s="47" customFormat="1" ht="27" customHeight="1">
      <c r="A1405" s="58" t="s">
        <v>31</v>
      </c>
      <c r="B1405" s="20">
        <v>6</v>
      </c>
      <c r="C1405" s="171">
        <v>6</v>
      </c>
      <c r="D1405" s="171"/>
      <c r="E1405" s="6"/>
      <c r="F1405" s="6"/>
      <c r="G1405" s="6"/>
      <c r="H1405" s="15"/>
      <c r="I1405" s="33"/>
    </row>
    <row r="1406" spans="1:9" s="47" customFormat="1" ht="27" customHeight="1">
      <c r="A1406" s="273" t="s">
        <v>102</v>
      </c>
      <c r="B1406" s="273"/>
      <c r="C1406" s="273"/>
      <c r="D1406" s="214">
        <v>200</v>
      </c>
      <c r="E1406" s="3">
        <v>0.1</v>
      </c>
      <c r="F1406" s="3">
        <v>0</v>
      </c>
      <c r="G1406" s="3">
        <v>17.9</v>
      </c>
      <c r="H1406" s="2">
        <f>E1406*4+F1406*9+G1406*4</f>
        <v>72</v>
      </c>
      <c r="I1406" s="4">
        <v>0</v>
      </c>
    </row>
    <row r="1407" spans="1:9" s="47" customFormat="1" ht="27" customHeight="1">
      <c r="A1407" s="104" t="s">
        <v>27</v>
      </c>
      <c r="B1407" s="22">
        <v>0.4</v>
      </c>
      <c r="C1407" s="22">
        <v>0.4</v>
      </c>
      <c r="D1407" s="22"/>
      <c r="E1407" s="11"/>
      <c r="F1407" s="11"/>
      <c r="G1407" s="11"/>
      <c r="H1407" s="20"/>
      <c r="I1407" s="4"/>
    </row>
    <row r="1408" spans="1:9" s="47" customFormat="1" ht="27" customHeight="1">
      <c r="A1408" s="104" t="s">
        <v>25</v>
      </c>
      <c r="B1408" s="22">
        <v>18</v>
      </c>
      <c r="C1408" s="22">
        <v>18</v>
      </c>
      <c r="D1408" s="22"/>
      <c r="E1408" s="11"/>
      <c r="F1408" s="11"/>
      <c r="G1408" s="11"/>
      <c r="H1408" s="20"/>
      <c r="I1408" s="11"/>
    </row>
    <row r="1409" spans="1:9" s="47" customFormat="1" ht="27" customHeight="1">
      <c r="A1409" s="257" t="s">
        <v>23</v>
      </c>
      <c r="B1409" s="257"/>
      <c r="C1409" s="257"/>
      <c r="D1409" s="214">
        <v>20</v>
      </c>
      <c r="E1409" s="3">
        <v>1.32</v>
      </c>
      <c r="F1409" s="3">
        <v>0.23999999999999996</v>
      </c>
      <c r="G1409" s="3">
        <v>6.679999999999999</v>
      </c>
      <c r="H1409" s="2">
        <v>34.16</v>
      </c>
      <c r="I1409" s="4">
        <v>0</v>
      </c>
    </row>
    <row r="1410" spans="1:9" s="47" customFormat="1" ht="27" customHeight="1">
      <c r="A1410" s="257" t="s">
        <v>91</v>
      </c>
      <c r="B1410" s="257"/>
      <c r="C1410" s="257"/>
      <c r="D1410" s="214">
        <v>20</v>
      </c>
      <c r="E1410" s="3">
        <v>1.6</v>
      </c>
      <c r="F1410" s="3">
        <v>0.2</v>
      </c>
      <c r="G1410" s="3">
        <v>7.6</v>
      </c>
      <c r="H1410" s="2">
        <v>38.6</v>
      </c>
      <c r="I1410" s="4">
        <v>0</v>
      </c>
    </row>
    <row r="1411" spans="1:9" s="47" customFormat="1" ht="27" customHeight="1">
      <c r="A1411" s="257" t="s">
        <v>83</v>
      </c>
      <c r="B1411" s="257"/>
      <c r="C1411" s="257"/>
      <c r="D1411" s="214">
        <v>20</v>
      </c>
      <c r="E1411" s="3"/>
      <c r="F1411" s="3"/>
      <c r="G1411" s="3"/>
      <c r="H1411" s="2"/>
      <c r="I1411" s="3"/>
    </row>
    <row r="1412" spans="1:9" s="47" customFormat="1" ht="27" customHeight="1">
      <c r="A1412" s="263" t="s">
        <v>22</v>
      </c>
      <c r="B1412" s="264"/>
      <c r="C1412" s="264"/>
      <c r="D1412" s="264"/>
      <c r="E1412" s="13">
        <f>E1325+E1337+E1380+E1335+E1392</f>
        <v>56.7652380952381</v>
      </c>
      <c r="F1412" s="13">
        <f>F1325+F1337+F1380+F1335+F1392</f>
        <v>50.1602380952381</v>
      </c>
      <c r="G1412" s="13">
        <f>G1325+G1337+G1380+G1335+G1392</f>
        <v>259.425</v>
      </c>
      <c r="H1412" s="46">
        <f>H1325+H1337+H1380+H1335+H1392</f>
        <v>1718.469761904762</v>
      </c>
      <c r="I1412" s="18">
        <f>I1325+I1337+I1380+I1335+I1392</f>
        <v>33.42</v>
      </c>
    </row>
    <row r="1413" spans="1:9" s="47" customFormat="1" ht="27" customHeight="1">
      <c r="A1413" s="259" t="s">
        <v>257</v>
      </c>
      <c r="B1413" s="259"/>
      <c r="C1413" s="259"/>
      <c r="D1413" s="259"/>
      <c r="E1413" s="259"/>
      <c r="F1413" s="259"/>
      <c r="G1413" s="259"/>
      <c r="H1413" s="259"/>
      <c r="I1413" s="259"/>
    </row>
    <row r="1414" spans="1:9" s="47" customFormat="1" ht="27" customHeight="1">
      <c r="A1414" s="274" t="s">
        <v>1</v>
      </c>
      <c r="B1414" s="262" t="s">
        <v>2</v>
      </c>
      <c r="C1414" s="262" t="s">
        <v>3</v>
      </c>
      <c r="D1414" s="262" t="s">
        <v>4</v>
      </c>
      <c r="E1414" s="262"/>
      <c r="F1414" s="262"/>
      <c r="G1414" s="262"/>
      <c r="H1414" s="262"/>
      <c r="I1414" s="116" t="s">
        <v>155</v>
      </c>
    </row>
    <row r="1415" spans="1:9" s="47" customFormat="1" ht="27" customHeight="1">
      <c r="A1415" s="274"/>
      <c r="B1415" s="262"/>
      <c r="C1415" s="262"/>
      <c r="D1415" s="220" t="s">
        <v>5</v>
      </c>
      <c r="E1415" s="140" t="s">
        <v>6</v>
      </c>
      <c r="F1415" s="140" t="s">
        <v>7</v>
      </c>
      <c r="G1415" s="140" t="s">
        <v>8</v>
      </c>
      <c r="H1415" s="19" t="s">
        <v>9</v>
      </c>
      <c r="I1415" s="116" t="s">
        <v>137</v>
      </c>
    </row>
    <row r="1416" spans="1:9" s="47" customFormat="1" ht="27" customHeight="1">
      <c r="A1416" s="263" t="s">
        <v>10</v>
      </c>
      <c r="B1416" s="263"/>
      <c r="C1416" s="263"/>
      <c r="D1416" s="64">
        <f>D1417+D1426+40+D1434+D1439</f>
        <v>460</v>
      </c>
      <c r="E1416" s="13">
        <f>E1422+E1426+E1431+E1434+E1437</f>
        <v>15.72</v>
      </c>
      <c r="F1416" s="13">
        <f>F1422+F1426+F1431+F1434+F1437</f>
        <v>10.815000000000001</v>
      </c>
      <c r="G1416" s="13">
        <f>G1422+G1426+G1431+G1434+G1437</f>
        <v>54.78</v>
      </c>
      <c r="H1416" s="46">
        <f>H1422+H1426+H1431+H1434+H1437</f>
        <v>379.3349999999999</v>
      </c>
      <c r="I1416" s="13">
        <f>I1422+I1426+I1431+I1434+I1437</f>
        <v>3.98</v>
      </c>
    </row>
    <row r="1417" spans="1:9" s="47" customFormat="1" ht="27" customHeight="1">
      <c r="A1417" s="273" t="s">
        <v>329</v>
      </c>
      <c r="B1417" s="273"/>
      <c r="C1417" s="273"/>
      <c r="D1417" s="248">
        <v>100</v>
      </c>
      <c r="E1417" s="3">
        <v>8.9</v>
      </c>
      <c r="F1417" s="3">
        <v>8.5</v>
      </c>
      <c r="G1417" s="3">
        <v>0</v>
      </c>
      <c r="H1417" s="2">
        <f>E1417*4+F1417*9+G1417*4</f>
        <v>112.1</v>
      </c>
      <c r="I1417" s="4">
        <v>0</v>
      </c>
    </row>
    <row r="1418" spans="1:9" s="47" customFormat="1" ht="27" customHeight="1">
      <c r="A1418" s="35" t="s">
        <v>202</v>
      </c>
      <c r="B1418" s="20">
        <v>76</v>
      </c>
      <c r="C1418" s="20">
        <v>76</v>
      </c>
      <c r="D1418" s="22"/>
      <c r="E1418" s="11"/>
      <c r="F1418" s="11"/>
      <c r="G1418" s="11"/>
      <c r="H1418" s="20"/>
      <c r="I1418" s="22"/>
    </row>
    <row r="1419" spans="1:9" ht="27" customHeight="1">
      <c r="A1419" s="35" t="s">
        <v>60</v>
      </c>
      <c r="B1419" s="20">
        <v>29</v>
      </c>
      <c r="C1419" s="20">
        <v>29</v>
      </c>
      <c r="D1419" s="22"/>
      <c r="E1419" s="11"/>
      <c r="F1419" s="11"/>
      <c r="G1419" s="11"/>
      <c r="H1419" s="20"/>
      <c r="I1419" s="22"/>
    </row>
    <row r="1420" spans="1:9" ht="27" customHeight="1">
      <c r="A1420" s="58" t="s">
        <v>31</v>
      </c>
      <c r="B1420" s="22">
        <v>1</v>
      </c>
      <c r="C1420" s="22">
        <v>1</v>
      </c>
      <c r="D1420" s="22"/>
      <c r="E1420" s="11"/>
      <c r="F1420" s="11"/>
      <c r="G1420" s="11"/>
      <c r="H1420" s="20"/>
      <c r="I1420" s="31"/>
    </row>
    <row r="1421" spans="1:9" ht="27" customHeight="1">
      <c r="A1421" s="280" t="s">
        <v>150</v>
      </c>
      <c r="B1421" s="281"/>
      <c r="C1421" s="281"/>
      <c r="D1421" s="281"/>
      <c r="E1421" s="281"/>
      <c r="F1421" s="281"/>
      <c r="G1421" s="281"/>
      <c r="H1421" s="281"/>
      <c r="I1421" s="282"/>
    </row>
    <row r="1422" spans="1:9" ht="27" customHeight="1">
      <c r="A1422" s="273" t="s">
        <v>350</v>
      </c>
      <c r="B1422" s="273"/>
      <c r="C1422" s="273"/>
      <c r="D1422" s="214">
        <v>105</v>
      </c>
      <c r="E1422" s="3">
        <v>11</v>
      </c>
      <c r="F1422" s="3">
        <v>10.3</v>
      </c>
      <c r="G1422" s="3">
        <v>0</v>
      </c>
      <c r="H1422" s="2">
        <f>E1422*4+F1422*9+G1422*4</f>
        <v>136.7</v>
      </c>
      <c r="I1422" s="4">
        <v>0</v>
      </c>
    </row>
    <row r="1423" spans="1:9" ht="27" customHeight="1">
      <c r="A1423" s="35" t="s">
        <v>202</v>
      </c>
      <c r="B1423" s="20">
        <v>80</v>
      </c>
      <c r="C1423" s="20">
        <v>80</v>
      </c>
      <c r="D1423" s="22"/>
      <c r="E1423" s="11"/>
      <c r="F1423" s="11"/>
      <c r="G1423" s="11"/>
      <c r="H1423" s="20"/>
      <c r="I1423" s="22"/>
    </row>
    <row r="1424" spans="1:9" ht="27" customHeight="1">
      <c r="A1424" s="35" t="s">
        <v>60</v>
      </c>
      <c r="B1424" s="20">
        <v>40</v>
      </c>
      <c r="C1424" s="20">
        <v>40</v>
      </c>
      <c r="D1424" s="22"/>
      <c r="E1424" s="11"/>
      <c r="F1424" s="11"/>
      <c r="G1424" s="11"/>
      <c r="H1424" s="20"/>
      <c r="I1424" s="22"/>
    </row>
    <row r="1425" spans="1:9" ht="27" customHeight="1">
      <c r="A1425" s="58" t="s">
        <v>31</v>
      </c>
      <c r="B1425" s="22">
        <v>2</v>
      </c>
      <c r="C1425" s="22">
        <v>2</v>
      </c>
      <c r="D1425" s="22"/>
      <c r="E1425" s="11"/>
      <c r="F1425" s="11"/>
      <c r="G1425" s="11"/>
      <c r="H1425" s="20"/>
      <c r="I1425" s="31"/>
    </row>
    <row r="1426" spans="1:9" ht="51" customHeight="1">
      <c r="A1426" s="219" t="s">
        <v>95</v>
      </c>
      <c r="B1426" s="20">
        <f>C1426*1.54</f>
        <v>61.6</v>
      </c>
      <c r="C1426" s="22">
        <v>40</v>
      </c>
      <c r="D1426" s="214">
        <v>40</v>
      </c>
      <c r="E1426" s="3">
        <v>2</v>
      </c>
      <c r="F1426" s="3">
        <v>0.1</v>
      </c>
      <c r="G1426" s="3">
        <v>3.2</v>
      </c>
      <c r="H1426" s="2">
        <f>E1426*4+F1426*9+G1426*4</f>
        <v>21.700000000000003</v>
      </c>
      <c r="I1426" s="4">
        <v>3.5</v>
      </c>
    </row>
    <row r="1427" spans="1:9" ht="27" customHeight="1">
      <c r="A1427" s="265" t="s">
        <v>150</v>
      </c>
      <c r="B1427" s="265"/>
      <c r="C1427" s="265"/>
      <c r="D1427" s="265"/>
      <c r="E1427" s="265"/>
      <c r="F1427" s="265"/>
      <c r="G1427" s="265"/>
      <c r="H1427" s="265"/>
      <c r="I1427" s="265"/>
    </row>
    <row r="1428" spans="1:9" ht="45" customHeight="1">
      <c r="A1428" s="224" t="s">
        <v>210</v>
      </c>
      <c r="B1428" s="20">
        <f>C1428*1.09</f>
        <v>43.6</v>
      </c>
      <c r="C1428" s="22">
        <v>40</v>
      </c>
      <c r="D1428" s="214">
        <v>40</v>
      </c>
      <c r="E1428" s="3">
        <v>2</v>
      </c>
      <c r="F1428" s="3">
        <v>0.1</v>
      </c>
      <c r="G1428" s="3">
        <v>3.2</v>
      </c>
      <c r="H1428" s="2">
        <f>E1428*4+F1428*9+G1428*4</f>
        <v>21.700000000000003</v>
      </c>
      <c r="I1428" s="4">
        <v>3.5</v>
      </c>
    </row>
    <row r="1429" spans="1:9" ht="27" customHeight="1">
      <c r="A1429" s="219" t="s">
        <v>258</v>
      </c>
      <c r="B1429" s="15">
        <f>C1429*1.05</f>
        <v>42</v>
      </c>
      <c r="C1429" s="171">
        <v>40</v>
      </c>
      <c r="D1429" s="214">
        <v>40</v>
      </c>
      <c r="E1429" s="6"/>
      <c r="F1429" s="6"/>
      <c r="G1429" s="6"/>
      <c r="H1429" s="15"/>
      <c r="I1429" s="14"/>
    </row>
    <row r="1430" spans="1:9" ht="27" customHeight="1">
      <c r="A1430" s="12" t="s">
        <v>412</v>
      </c>
      <c r="B1430" s="87">
        <f>C1430*1.02</f>
        <v>20.4</v>
      </c>
      <c r="C1430" s="84">
        <v>20</v>
      </c>
      <c r="D1430" s="248">
        <v>20</v>
      </c>
      <c r="E1430" s="87"/>
      <c r="F1430" s="87"/>
      <c r="G1430" s="87"/>
      <c r="H1430" s="87"/>
      <c r="I1430" s="87"/>
    </row>
    <row r="1431" spans="1:9" ht="27" customHeight="1">
      <c r="A1431" s="257" t="s">
        <v>70</v>
      </c>
      <c r="B1431" s="257"/>
      <c r="C1431" s="257"/>
      <c r="D1431" s="214" t="s">
        <v>69</v>
      </c>
      <c r="E1431" s="3">
        <v>1.4</v>
      </c>
      <c r="F1431" s="3">
        <v>0.175</v>
      </c>
      <c r="G1431" s="3">
        <v>29.8</v>
      </c>
      <c r="H1431" s="2">
        <f>E1431*4+F1431*9+G1431*4</f>
        <v>126.375</v>
      </c>
      <c r="I1431" s="4">
        <v>0.48</v>
      </c>
    </row>
    <row r="1432" spans="1:9" ht="27" customHeight="1">
      <c r="A1432" s="5" t="s">
        <v>29</v>
      </c>
      <c r="B1432" s="171">
        <v>20</v>
      </c>
      <c r="C1432" s="171">
        <v>20</v>
      </c>
      <c r="D1432" s="214"/>
      <c r="E1432" s="3"/>
      <c r="F1432" s="3"/>
      <c r="G1432" s="3"/>
      <c r="H1432" s="2"/>
      <c r="I1432" s="4"/>
    </row>
    <row r="1433" spans="1:9" ht="42" customHeight="1">
      <c r="A1433" s="5" t="s">
        <v>84</v>
      </c>
      <c r="B1433" s="171">
        <v>20.2</v>
      </c>
      <c r="C1433" s="171">
        <v>20</v>
      </c>
      <c r="D1433" s="214"/>
      <c r="E1433" s="3"/>
      <c r="F1433" s="3"/>
      <c r="G1433" s="3"/>
      <c r="H1433" s="3"/>
      <c r="I1433" s="3"/>
    </row>
    <row r="1434" spans="1:30" s="47" customFormat="1" ht="27" customHeight="1">
      <c r="A1434" s="257" t="s">
        <v>159</v>
      </c>
      <c r="B1434" s="257"/>
      <c r="C1434" s="257"/>
      <c r="D1434" s="214">
        <v>180</v>
      </c>
      <c r="E1434" s="3">
        <v>0</v>
      </c>
      <c r="F1434" s="3">
        <v>0</v>
      </c>
      <c r="G1434" s="3">
        <v>15.1</v>
      </c>
      <c r="H1434" s="2">
        <f>E1434*4+F1434*9+G1434*4</f>
        <v>60.4</v>
      </c>
      <c r="I1434" s="4">
        <v>0</v>
      </c>
      <c r="R1434" s="83"/>
      <c r="S1434" s="83"/>
      <c r="T1434" s="83"/>
      <c r="U1434" s="83"/>
      <c r="V1434" s="83"/>
      <c r="W1434" s="83"/>
      <c r="X1434" s="83"/>
      <c r="Y1434" s="83"/>
      <c r="Z1434" s="83"/>
      <c r="AA1434" s="83"/>
      <c r="AB1434" s="83"/>
      <c r="AC1434" s="83"/>
      <c r="AD1434" s="83"/>
    </row>
    <row r="1435" spans="1:9" ht="27" customHeight="1">
      <c r="A1435" s="104" t="s">
        <v>27</v>
      </c>
      <c r="B1435" s="22">
        <v>0.4</v>
      </c>
      <c r="C1435" s="22">
        <v>0.4</v>
      </c>
      <c r="D1435" s="22"/>
      <c r="E1435" s="11"/>
      <c r="F1435" s="11"/>
      <c r="G1435" s="11"/>
      <c r="H1435" s="20"/>
      <c r="I1435" s="4"/>
    </row>
    <row r="1436" spans="1:9" ht="27" customHeight="1">
      <c r="A1436" s="104" t="s">
        <v>25</v>
      </c>
      <c r="B1436" s="22">
        <v>15</v>
      </c>
      <c r="C1436" s="22">
        <v>15</v>
      </c>
      <c r="D1436" s="22"/>
      <c r="E1436" s="11"/>
      <c r="F1436" s="11"/>
      <c r="G1436" s="11"/>
      <c r="H1436" s="20"/>
      <c r="I1436" s="11"/>
    </row>
    <row r="1437" spans="1:9" ht="27" customHeight="1">
      <c r="A1437" s="257" t="s">
        <v>23</v>
      </c>
      <c r="B1437" s="257"/>
      <c r="C1437" s="257"/>
      <c r="D1437" s="214">
        <v>20</v>
      </c>
      <c r="E1437" s="3">
        <v>1.32</v>
      </c>
      <c r="F1437" s="3">
        <v>0.23999999999999996</v>
      </c>
      <c r="G1437" s="3">
        <v>6.679999999999999</v>
      </c>
      <c r="H1437" s="2">
        <v>34.16</v>
      </c>
      <c r="I1437" s="4">
        <v>0</v>
      </c>
    </row>
    <row r="1438" spans="1:9" ht="27" customHeight="1">
      <c r="A1438" s="266" t="s">
        <v>68</v>
      </c>
      <c r="B1438" s="266"/>
      <c r="C1438" s="266"/>
      <c r="D1438" s="65"/>
      <c r="E1438" s="13">
        <f>E1439</f>
        <v>1.2</v>
      </c>
      <c r="F1438" s="13">
        <f>F1439</f>
        <v>0.4</v>
      </c>
      <c r="G1438" s="13">
        <f>G1439</f>
        <v>21</v>
      </c>
      <c r="H1438" s="46">
        <f>H1439</f>
        <v>92.4</v>
      </c>
      <c r="I1438" s="13">
        <f>I1439</f>
        <v>6.4</v>
      </c>
    </row>
    <row r="1439" spans="1:30" s="47" customFormat="1" ht="27" customHeight="1">
      <c r="A1439" s="219" t="s">
        <v>125</v>
      </c>
      <c r="B1439" s="214">
        <v>100</v>
      </c>
      <c r="C1439" s="214">
        <v>100</v>
      </c>
      <c r="D1439" s="214">
        <v>100</v>
      </c>
      <c r="E1439" s="3">
        <v>1.2</v>
      </c>
      <c r="F1439" s="3">
        <v>0.4</v>
      </c>
      <c r="G1439" s="3">
        <v>21</v>
      </c>
      <c r="H1439" s="2">
        <f>E1439*4+F1439*9+G1439*4</f>
        <v>92.4</v>
      </c>
      <c r="I1439" s="4">
        <v>6.4</v>
      </c>
      <c r="R1439" s="83"/>
      <c r="S1439" s="83"/>
      <c r="T1439" s="83"/>
      <c r="U1439" s="83"/>
      <c r="V1439" s="83"/>
      <c r="W1439" s="83"/>
      <c r="X1439" s="83"/>
      <c r="Y1439" s="83"/>
      <c r="Z1439" s="83"/>
      <c r="AA1439" s="83"/>
      <c r="AB1439" s="83"/>
      <c r="AC1439" s="83"/>
      <c r="AD1439" s="83"/>
    </row>
    <row r="1440" spans="1:9" ht="27" customHeight="1">
      <c r="A1440" s="263" t="s">
        <v>11</v>
      </c>
      <c r="B1440" s="263"/>
      <c r="C1440" s="263"/>
      <c r="D1440" s="64">
        <f>D1441+260+D1486+D1496+D1505</f>
        <v>700</v>
      </c>
      <c r="E1440" s="13">
        <f>E1441+E1463+E1486+E1496+E1505+E1511+E1513</f>
        <v>21.28095238095238</v>
      </c>
      <c r="F1440" s="13">
        <f>F1441+F1463+F1486+F1496+F1505+F1511+F1513</f>
        <v>22.595238095238095</v>
      </c>
      <c r="G1440" s="13">
        <f>G1441+G1463+G1486+G1496+G1505+G1511+G1513</f>
        <v>73.68571428571428</v>
      </c>
      <c r="H1440" s="46">
        <f>H1441+H1463+H1486+H1496+H1505+H1511+H1513</f>
        <v>584.4619047619047</v>
      </c>
      <c r="I1440" s="13">
        <f>I1441+I1463+I1486+I1496+I1505+I1511+I1513</f>
        <v>45.730000000000004</v>
      </c>
    </row>
    <row r="1441" spans="1:9" ht="27" customHeight="1">
      <c r="A1441" s="293" t="s">
        <v>114</v>
      </c>
      <c r="B1441" s="293"/>
      <c r="C1441" s="293"/>
      <c r="D1441" s="23">
        <v>60</v>
      </c>
      <c r="E1441" s="36">
        <v>0.8</v>
      </c>
      <c r="F1441" s="36">
        <v>3</v>
      </c>
      <c r="G1441" s="3">
        <v>4.3</v>
      </c>
      <c r="H1441" s="24">
        <f>E1441*4+F1441*9+G1441*4</f>
        <v>47.4</v>
      </c>
      <c r="I1441" s="4">
        <v>2.35</v>
      </c>
    </row>
    <row r="1442" spans="1:9" ht="27" customHeight="1">
      <c r="A1442" s="104" t="s">
        <v>34</v>
      </c>
      <c r="B1442" s="20">
        <f>C1442*1.33</f>
        <v>17.29</v>
      </c>
      <c r="C1442" s="22">
        <v>13</v>
      </c>
      <c r="D1442" s="23"/>
      <c r="E1442" s="36"/>
      <c r="F1442" s="36"/>
      <c r="G1442" s="36"/>
      <c r="H1442" s="37"/>
      <c r="I1442" s="23"/>
    </row>
    <row r="1443" spans="1:16" s="47" customFormat="1" ht="27" customHeight="1">
      <c r="A1443" s="104" t="s">
        <v>35</v>
      </c>
      <c r="B1443" s="20">
        <f>C1443*1.43</f>
        <v>18.59</v>
      </c>
      <c r="C1443" s="22">
        <v>13</v>
      </c>
      <c r="D1443" s="23"/>
      <c r="E1443" s="36"/>
      <c r="F1443" s="36"/>
      <c r="G1443" s="3"/>
      <c r="H1443" s="2"/>
      <c r="I1443" s="4"/>
      <c r="K1443" s="83"/>
      <c r="L1443" s="83"/>
      <c r="M1443" s="83"/>
      <c r="N1443" s="83"/>
      <c r="O1443" s="83"/>
      <c r="P1443" s="83"/>
    </row>
    <row r="1444" spans="1:9" ht="27" customHeight="1">
      <c r="A1444" s="104" t="s">
        <v>36</v>
      </c>
      <c r="B1444" s="20">
        <f>C1444*1.54</f>
        <v>20.02</v>
      </c>
      <c r="C1444" s="22">
        <v>13</v>
      </c>
      <c r="D1444" s="23"/>
      <c r="E1444" s="36"/>
      <c r="F1444" s="36"/>
      <c r="G1444" s="3"/>
      <c r="H1444" s="2"/>
      <c r="I1444" s="4"/>
    </row>
    <row r="1445" spans="1:9" ht="27" customHeight="1">
      <c r="A1445" s="104" t="s">
        <v>37</v>
      </c>
      <c r="B1445" s="20">
        <f>C1445*1.67</f>
        <v>21.71</v>
      </c>
      <c r="C1445" s="22">
        <v>13</v>
      </c>
      <c r="D1445" s="37"/>
      <c r="E1445" s="36"/>
      <c r="F1445" s="36"/>
      <c r="G1445" s="3"/>
      <c r="H1445" s="2"/>
      <c r="I1445" s="4"/>
    </row>
    <row r="1446" spans="1:9" ht="27" customHeight="1">
      <c r="A1446" s="104" t="s">
        <v>57</v>
      </c>
      <c r="B1446" s="20">
        <f>C1446*1.25</f>
        <v>18.75</v>
      </c>
      <c r="C1446" s="22">
        <v>15</v>
      </c>
      <c r="D1446" s="22"/>
      <c r="E1446" s="11"/>
      <c r="F1446" s="11"/>
      <c r="G1446" s="11"/>
      <c r="H1446" s="20"/>
      <c r="I1446" s="52"/>
    </row>
    <row r="1447" spans="1:9" ht="27" customHeight="1">
      <c r="A1447" s="104" t="s">
        <v>30</v>
      </c>
      <c r="B1447" s="20">
        <f>C1447*1.33</f>
        <v>19.950000000000003</v>
      </c>
      <c r="C1447" s="22">
        <v>15</v>
      </c>
      <c r="D1447" s="22"/>
      <c r="E1447" s="11"/>
      <c r="F1447" s="11"/>
      <c r="G1447" s="11"/>
      <c r="H1447" s="20"/>
      <c r="I1447" s="52"/>
    </row>
    <row r="1448" spans="1:30" ht="27" customHeight="1">
      <c r="A1448" s="104" t="s">
        <v>38</v>
      </c>
      <c r="B1448" s="20">
        <f>C1448*1.25</f>
        <v>15</v>
      </c>
      <c r="C1448" s="22">
        <v>12</v>
      </c>
      <c r="D1448" s="37"/>
      <c r="E1448" s="36"/>
      <c r="F1448" s="36"/>
      <c r="G1448" s="3"/>
      <c r="H1448" s="2"/>
      <c r="I1448" s="4"/>
      <c r="R1448" s="47"/>
      <c r="S1448" s="47"/>
      <c r="T1448" s="47"/>
      <c r="U1448" s="47"/>
      <c r="V1448" s="47"/>
      <c r="W1448" s="47"/>
      <c r="X1448" s="47"/>
      <c r="Y1448" s="47"/>
      <c r="Z1448" s="47"/>
      <c r="AA1448" s="47"/>
      <c r="AB1448" s="47"/>
      <c r="AC1448" s="47"/>
      <c r="AD1448" s="47"/>
    </row>
    <row r="1449" spans="1:9" ht="27" customHeight="1">
      <c r="A1449" s="104" t="s">
        <v>30</v>
      </c>
      <c r="B1449" s="20">
        <f>C1449*1.33</f>
        <v>15.96</v>
      </c>
      <c r="C1449" s="22">
        <v>12</v>
      </c>
      <c r="D1449" s="37"/>
      <c r="E1449" s="36"/>
      <c r="F1449" s="36"/>
      <c r="G1449" s="3"/>
      <c r="H1449" s="2"/>
      <c r="I1449" s="4"/>
    </row>
    <row r="1450" spans="1:9" ht="27" customHeight="1">
      <c r="A1450" s="104" t="s">
        <v>140</v>
      </c>
      <c r="B1450" s="20">
        <f>C1450*1.82</f>
        <v>25.48</v>
      </c>
      <c r="C1450" s="22">
        <v>14</v>
      </c>
      <c r="D1450" s="23"/>
      <c r="E1450" s="36"/>
      <c r="F1450" s="36"/>
      <c r="G1450" s="3"/>
      <c r="H1450" s="2"/>
      <c r="I1450" s="4"/>
    </row>
    <row r="1451" spans="1:30" s="47" customFormat="1" ht="27" customHeight="1">
      <c r="A1451" s="5" t="s">
        <v>39</v>
      </c>
      <c r="B1451" s="11">
        <f>C1451*1.19</f>
        <v>9.52</v>
      </c>
      <c r="C1451" s="22">
        <v>8</v>
      </c>
      <c r="D1451" s="23"/>
      <c r="E1451" s="36"/>
      <c r="F1451" s="36"/>
      <c r="G1451" s="3"/>
      <c r="H1451" s="2"/>
      <c r="I1451" s="4"/>
      <c r="R1451" s="83"/>
      <c r="S1451" s="83"/>
      <c r="T1451" s="83"/>
      <c r="U1451" s="83"/>
      <c r="V1451" s="83"/>
      <c r="W1451" s="83"/>
      <c r="X1451" s="83"/>
      <c r="Y1451" s="83"/>
      <c r="Z1451" s="83"/>
      <c r="AA1451" s="83"/>
      <c r="AB1451" s="83"/>
      <c r="AC1451" s="83"/>
      <c r="AD1451" s="83"/>
    </row>
    <row r="1452" spans="1:16" s="47" customFormat="1" ht="27" customHeight="1">
      <c r="A1452" s="104" t="s">
        <v>59</v>
      </c>
      <c r="B1452" s="20">
        <f>C1452*1.25</f>
        <v>10</v>
      </c>
      <c r="C1452" s="22">
        <v>8</v>
      </c>
      <c r="D1452" s="22"/>
      <c r="E1452" s="11"/>
      <c r="F1452" s="11"/>
      <c r="G1452" s="11"/>
      <c r="H1452" s="20"/>
      <c r="I1452" s="52"/>
      <c r="K1452" s="83"/>
      <c r="L1452" s="83"/>
      <c r="M1452" s="83"/>
      <c r="N1452" s="83"/>
      <c r="O1452" s="83"/>
      <c r="P1452" s="83"/>
    </row>
    <row r="1453" spans="1:9" ht="27" customHeight="1">
      <c r="A1453" s="104" t="s">
        <v>31</v>
      </c>
      <c r="B1453" s="22">
        <v>3</v>
      </c>
      <c r="C1453" s="22">
        <v>3</v>
      </c>
      <c r="D1453" s="22"/>
      <c r="E1453" s="11"/>
      <c r="F1453" s="11"/>
      <c r="G1453" s="11"/>
      <c r="H1453" s="20"/>
      <c r="I1453" s="52"/>
    </row>
    <row r="1454" spans="1:9" ht="27" customHeight="1">
      <c r="A1454" s="265" t="s">
        <v>150</v>
      </c>
      <c r="B1454" s="265"/>
      <c r="C1454" s="265"/>
      <c r="D1454" s="265"/>
      <c r="E1454" s="265"/>
      <c r="F1454" s="265"/>
      <c r="G1454" s="265"/>
      <c r="H1454" s="265"/>
      <c r="I1454" s="265"/>
    </row>
    <row r="1455" spans="1:9" ht="27" customHeight="1">
      <c r="A1455" s="261" t="s">
        <v>259</v>
      </c>
      <c r="B1455" s="261"/>
      <c r="C1455" s="261"/>
      <c r="D1455" s="214">
        <v>60</v>
      </c>
      <c r="E1455" s="3">
        <v>0.7</v>
      </c>
      <c r="F1455" s="3">
        <v>3</v>
      </c>
      <c r="G1455" s="3">
        <v>3.1</v>
      </c>
      <c r="H1455" s="2">
        <f>E1455*4+F1455*9+G1455*4</f>
        <v>42.2</v>
      </c>
      <c r="I1455" s="4">
        <v>0.04</v>
      </c>
    </row>
    <row r="1456" spans="1:9" ht="27" customHeight="1">
      <c r="A1456" s="58" t="s">
        <v>90</v>
      </c>
      <c r="B1456" s="20">
        <f>C1456*1.25</f>
        <v>43.75</v>
      </c>
      <c r="C1456" s="20">
        <v>35</v>
      </c>
      <c r="D1456" s="22"/>
      <c r="E1456" s="11"/>
      <c r="F1456" s="11"/>
      <c r="G1456" s="11"/>
      <c r="H1456" s="20"/>
      <c r="I1456" s="27"/>
    </row>
    <row r="1457" spans="1:9" ht="27" customHeight="1">
      <c r="A1457" s="58" t="s">
        <v>30</v>
      </c>
      <c r="B1457" s="20">
        <f>C1457*1.33</f>
        <v>46.550000000000004</v>
      </c>
      <c r="C1457" s="20">
        <v>35</v>
      </c>
      <c r="D1457" s="20"/>
      <c r="E1457" s="11"/>
      <c r="F1457" s="11"/>
      <c r="G1457" s="11"/>
      <c r="H1457" s="20"/>
      <c r="I1457" s="27"/>
    </row>
    <row r="1458" spans="1:9" ht="27" customHeight="1">
      <c r="A1458" s="104" t="s">
        <v>140</v>
      </c>
      <c r="B1458" s="20">
        <f>C1458*1.82</f>
        <v>41.86</v>
      </c>
      <c r="C1458" s="20">
        <v>23</v>
      </c>
      <c r="D1458" s="20"/>
      <c r="E1458" s="11"/>
      <c r="F1458" s="11"/>
      <c r="G1458" s="11"/>
      <c r="H1458" s="20"/>
      <c r="I1458" s="27"/>
    </row>
    <row r="1459" spans="1:9" ht="27" customHeight="1">
      <c r="A1459" s="5" t="s">
        <v>107</v>
      </c>
      <c r="B1459" s="6">
        <f>C1459*1.02</f>
        <v>23.46</v>
      </c>
      <c r="C1459" s="20">
        <v>23</v>
      </c>
      <c r="D1459" s="171"/>
      <c r="E1459" s="6"/>
      <c r="F1459" s="6"/>
      <c r="G1459" s="6"/>
      <c r="H1459" s="15"/>
      <c r="I1459" s="14"/>
    </row>
    <row r="1460" spans="1:30" ht="27" customHeight="1">
      <c r="A1460" s="35" t="s">
        <v>108</v>
      </c>
      <c r="B1460" s="15">
        <f>C1460*1.05</f>
        <v>24.150000000000002</v>
      </c>
      <c r="C1460" s="20">
        <v>23</v>
      </c>
      <c r="D1460" s="171"/>
      <c r="E1460" s="6"/>
      <c r="F1460" s="6"/>
      <c r="G1460" s="6"/>
      <c r="H1460" s="15"/>
      <c r="I1460" s="14"/>
      <c r="R1460" s="47"/>
      <c r="S1460" s="47"/>
      <c r="T1460" s="47"/>
      <c r="U1460" s="47"/>
      <c r="V1460" s="47"/>
      <c r="W1460" s="47"/>
      <c r="X1460" s="47"/>
      <c r="Y1460" s="47"/>
      <c r="Z1460" s="47"/>
      <c r="AA1460" s="47"/>
      <c r="AB1460" s="47"/>
      <c r="AC1460" s="47"/>
      <c r="AD1460" s="47"/>
    </row>
    <row r="1461" spans="1:9" ht="27" customHeight="1">
      <c r="A1461" s="58" t="s">
        <v>39</v>
      </c>
      <c r="B1461" s="11">
        <f>C1461*1.19</f>
        <v>4.76</v>
      </c>
      <c r="C1461" s="20">
        <v>4</v>
      </c>
      <c r="D1461" s="22"/>
      <c r="E1461" s="11"/>
      <c r="F1461" s="11"/>
      <c r="G1461" s="11"/>
      <c r="H1461" s="2"/>
      <c r="I1461" s="34"/>
    </row>
    <row r="1462" spans="1:9" ht="27" customHeight="1">
      <c r="A1462" s="104" t="s">
        <v>31</v>
      </c>
      <c r="B1462" s="20">
        <v>3</v>
      </c>
      <c r="C1462" s="20">
        <v>3</v>
      </c>
      <c r="D1462" s="22"/>
      <c r="E1462" s="11"/>
      <c r="F1462" s="11"/>
      <c r="G1462" s="11"/>
      <c r="H1462" s="2"/>
      <c r="I1462" s="34"/>
    </row>
    <row r="1463" spans="1:9" ht="27" customHeight="1">
      <c r="A1463" s="267" t="s">
        <v>260</v>
      </c>
      <c r="B1463" s="294"/>
      <c r="C1463" s="294"/>
      <c r="D1463" s="214" t="s">
        <v>261</v>
      </c>
      <c r="E1463" s="3">
        <v>4</v>
      </c>
      <c r="F1463" s="3">
        <v>5.4</v>
      </c>
      <c r="G1463" s="3">
        <v>12.8</v>
      </c>
      <c r="H1463" s="2">
        <f>G1463*4+F1463*9+E1463*4</f>
        <v>115.80000000000001</v>
      </c>
      <c r="I1463" s="4">
        <v>0.41</v>
      </c>
    </row>
    <row r="1464" spans="1:9" ht="27" customHeight="1">
      <c r="A1464" s="111" t="s">
        <v>32</v>
      </c>
      <c r="B1464" s="91">
        <f>C1464*1.35</f>
        <v>21.6</v>
      </c>
      <c r="C1464" s="15">
        <v>16</v>
      </c>
      <c r="D1464" s="169"/>
      <c r="E1464" s="110"/>
      <c r="F1464" s="110"/>
      <c r="G1464" s="110"/>
      <c r="H1464" s="45"/>
      <c r="I1464" s="30"/>
    </row>
    <row r="1465" spans="1:9" ht="27" customHeight="1">
      <c r="A1465" s="111" t="s">
        <v>33</v>
      </c>
      <c r="B1465" s="91">
        <f>C1465*1.18</f>
        <v>18.88</v>
      </c>
      <c r="C1465" s="171">
        <v>16</v>
      </c>
      <c r="D1465" s="169"/>
      <c r="E1465" s="110"/>
      <c r="F1465" s="110"/>
      <c r="G1465" s="110"/>
      <c r="H1465" s="45"/>
      <c r="I1465" s="30"/>
    </row>
    <row r="1466" spans="1:9" ht="27" customHeight="1">
      <c r="A1466" s="5" t="s">
        <v>34</v>
      </c>
      <c r="B1466" s="15">
        <f>C1466*1.33</f>
        <v>99.75</v>
      </c>
      <c r="C1466" s="171">
        <v>75</v>
      </c>
      <c r="D1466" s="171"/>
      <c r="E1466" s="6"/>
      <c r="F1466" s="6"/>
      <c r="G1466" s="6"/>
      <c r="H1466" s="15"/>
      <c r="I1466" s="14"/>
    </row>
    <row r="1467" spans="1:9" ht="27" customHeight="1">
      <c r="A1467" s="5" t="s">
        <v>35</v>
      </c>
      <c r="B1467" s="15">
        <f>C1467*1.43</f>
        <v>107.25</v>
      </c>
      <c r="C1467" s="171">
        <v>75</v>
      </c>
      <c r="D1467" s="171"/>
      <c r="E1467" s="6"/>
      <c r="F1467" s="6"/>
      <c r="G1467" s="6"/>
      <c r="H1467" s="15"/>
      <c r="I1467" s="33"/>
    </row>
    <row r="1468" spans="1:9" ht="27" customHeight="1">
      <c r="A1468" s="5" t="s">
        <v>36</v>
      </c>
      <c r="B1468" s="15">
        <f>C1468*1.54</f>
        <v>115.5</v>
      </c>
      <c r="C1468" s="171">
        <v>75</v>
      </c>
      <c r="D1468" s="171"/>
      <c r="E1468" s="6"/>
      <c r="F1468" s="6"/>
      <c r="G1468" s="6"/>
      <c r="H1468" s="15"/>
      <c r="I1468" s="33"/>
    </row>
    <row r="1469" spans="1:16" s="47" customFormat="1" ht="27" customHeight="1">
      <c r="A1469" s="5" t="s">
        <v>37</v>
      </c>
      <c r="B1469" s="15">
        <f>C1469*1.67</f>
        <v>125.25</v>
      </c>
      <c r="C1469" s="171">
        <v>75</v>
      </c>
      <c r="D1469" s="171"/>
      <c r="E1469" s="6"/>
      <c r="F1469" s="6"/>
      <c r="G1469" s="6"/>
      <c r="H1469" s="15"/>
      <c r="I1469" s="33"/>
      <c r="K1469" s="83"/>
      <c r="L1469" s="83"/>
      <c r="M1469" s="83"/>
      <c r="N1469" s="83"/>
      <c r="O1469" s="83"/>
      <c r="P1469" s="83"/>
    </row>
    <row r="1470" spans="1:9" ht="27" customHeight="1">
      <c r="A1470" s="104" t="s">
        <v>50</v>
      </c>
      <c r="B1470" s="22">
        <v>5</v>
      </c>
      <c r="C1470" s="22">
        <v>5</v>
      </c>
      <c r="D1470" s="169"/>
      <c r="E1470" s="110"/>
      <c r="F1470" s="110"/>
      <c r="G1470" s="110"/>
      <c r="H1470" s="45"/>
      <c r="I1470" s="30"/>
    </row>
    <row r="1471" spans="1:9" ht="27" customHeight="1">
      <c r="A1471" s="104" t="s">
        <v>38</v>
      </c>
      <c r="B1471" s="11">
        <f>C1471*1.25</f>
        <v>12.5</v>
      </c>
      <c r="C1471" s="22">
        <v>10</v>
      </c>
      <c r="D1471" s="169"/>
      <c r="E1471" s="36"/>
      <c r="F1471" s="36"/>
      <c r="G1471" s="3"/>
      <c r="H1471" s="2"/>
      <c r="I1471" s="4"/>
    </row>
    <row r="1472" spans="1:9" ht="27" customHeight="1">
      <c r="A1472" s="104" t="s">
        <v>30</v>
      </c>
      <c r="B1472" s="20">
        <f>C1472*1.33</f>
        <v>13.3</v>
      </c>
      <c r="C1472" s="22">
        <v>10</v>
      </c>
      <c r="D1472" s="169"/>
      <c r="E1472" s="36"/>
      <c r="F1472" s="36"/>
      <c r="G1472" s="3"/>
      <c r="H1472" s="2"/>
      <c r="I1472" s="4"/>
    </row>
    <row r="1473" spans="1:9" ht="27" customHeight="1">
      <c r="A1473" s="58" t="s">
        <v>31</v>
      </c>
      <c r="B1473" s="20">
        <v>4</v>
      </c>
      <c r="C1473" s="22">
        <v>4</v>
      </c>
      <c r="D1473" s="169"/>
      <c r="E1473" s="110"/>
      <c r="F1473" s="110"/>
      <c r="G1473" s="110"/>
      <c r="H1473" s="45"/>
      <c r="I1473" s="45"/>
    </row>
    <row r="1474" spans="1:9" ht="27" customHeight="1">
      <c r="A1474" s="5" t="s">
        <v>39</v>
      </c>
      <c r="B1474" s="15">
        <f>C1474*1.19</f>
        <v>11.899999999999999</v>
      </c>
      <c r="C1474" s="15">
        <v>10</v>
      </c>
      <c r="D1474" s="169"/>
      <c r="E1474" s="3"/>
      <c r="F1474" s="6"/>
      <c r="G1474" s="6"/>
      <c r="H1474" s="2"/>
      <c r="I1474" s="30"/>
    </row>
    <row r="1475" spans="1:9" ht="27" customHeight="1">
      <c r="A1475" s="104" t="s">
        <v>56</v>
      </c>
      <c r="B1475" s="11">
        <v>0.1</v>
      </c>
      <c r="C1475" s="11">
        <v>0.1</v>
      </c>
      <c r="D1475" s="169"/>
      <c r="E1475" s="110"/>
      <c r="F1475" s="110"/>
      <c r="G1475" s="110"/>
      <c r="H1475" s="45"/>
      <c r="I1475" s="30"/>
    </row>
    <row r="1476" spans="1:9" ht="27" customHeight="1">
      <c r="A1476" s="265" t="s">
        <v>150</v>
      </c>
      <c r="B1476" s="265"/>
      <c r="C1476" s="265"/>
      <c r="D1476" s="265"/>
      <c r="E1476" s="265"/>
      <c r="F1476" s="265"/>
      <c r="G1476" s="265"/>
      <c r="H1476" s="265"/>
      <c r="I1476" s="265"/>
    </row>
    <row r="1477" spans="1:9" ht="27" customHeight="1">
      <c r="A1477" s="273" t="s">
        <v>262</v>
      </c>
      <c r="B1477" s="313"/>
      <c r="C1477" s="313"/>
      <c r="D1477" s="214" t="s">
        <v>261</v>
      </c>
      <c r="E1477" s="3">
        <v>4</v>
      </c>
      <c r="F1477" s="3">
        <v>5.7</v>
      </c>
      <c r="G1477" s="3">
        <v>13.5</v>
      </c>
      <c r="H1477" s="2">
        <f>G1477*4+F1477*9+E1477*4</f>
        <v>121.30000000000001</v>
      </c>
      <c r="I1477" s="4">
        <v>0.19</v>
      </c>
    </row>
    <row r="1478" spans="1:9" ht="27" customHeight="1">
      <c r="A1478" s="111" t="s">
        <v>32</v>
      </c>
      <c r="B1478" s="91">
        <f>C1478*1.35</f>
        <v>21.6</v>
      </c>
      <c r="C1478" s="15">
        <v>16</v>
      </c>
      <c r="D1478" s="169"/>
      <c r="E1478" s="110"/>
      <c r="F1478" s="110"/>
      <c r="G1478" s="110"/>
      <c r="H1478" s="45"/>
      <c r="I1478" s="45"/>
    </row>
    <row r="1479" spans="1:9" ht="27" customHeight="1">
      <c r="A1479" s="111" t="s">
        <v>33</v>
      </c>
      <c r="B1479" s="91">
        <f>C1479*1.18</f>
        <v>18.88</v>
      </c>
      <c r="C1479" s="171">
        <v>16</v>
      </c>
      <c r="D1479" s="169"/>
      <c r="E1479" s="110"/>
      <c r="F1479" s="110"/>
      <c r="G1479" s="110"/>
      <c r="H1479" s="45"/>
      <c r="I1479" s="45"/>
    </row>
    <row r="1480" spans="1:9" ht="27" customHeight="1">
      <c r="A1480" s="58" t="s">
        <v>50</v>
      </c>
      <c r="B1480" s="22">
        <v>16</v>
      </c>
      <c r="C1480" s="22">
        <v>16</v>
      </c>
      <c r="D1480" s="169"/>
      <c r="E1480" s="110"/>
      <c r="F1480" s="110"/>
      <c r="G1480" s="110"/>
      <c r="H1480" s="45"/>
      <c r="I1480" s="45"/>
    </row>
    <row r="1481" spans="1:9" ht="27" customHeight="1">
      <c r="A1481" s="58" t="s">
        <v>39</v>
      </c>
      <c r="B1481" s="20">
        <f>C1481*1.19</f>
        <v>23.799999999999997</v>
      </c>
      <c r="C1481" s="22">
        <v>20</v>
      </c>
      <c r="D1481" s="169"/>
      <c r="E1481" s="110"/>
      <c r="F1481" s="110"/>
      <c r="G1481" s="110"/>
      <c r="H1481" s="45"/>
      <c r="I1481" s="45"/>
    </row>
    <row r="1482" spans="1:9" ht="27" customHeight="1">
      <c r="A1482" s="58" t="s">
        <v>31</v>
      </c>
      <c r="B1482" s="20">
        <v>4</v>
      </c>
      <c r="C1482" s="22">
        <v>4</v>
      </c>
      <c r="D1482" s="169"/>
      <c r="E1482" s="110"/>
      <c r="F1482" s="110"/>
      <c r="G1482" s="110"/>
      <c r="H1482" s="45"/>
      <c r="I1482" s="45"/>
    </row>
    <row r="1483" spans="1:9" ht="58.5" customHeight="1">
      <c r="A1483" s="58" t="s">
        <v>126</v>
      </c>
      <c r="B1483" s="22">
        <v>7</v>
      </c>
      <c r="C1483" s="22">
        <v>7</v>
      </c>
      <c r="D1483" s="169"/>
      <c r="E1483" s="110"/>
      <c r="F1483" s="110"/>
      <c r="G1483" s="110"/>
      <c r="H1483" s="45"/>
      <c r="I1483" s="45"/>
    </row>
    <row r="1484" spans="1:9" ht="27" customHeight="1">
      <c r="A1484" s="104" t="s">
        <v>263</v>
      </c>
      <c r="B1484" s="11">
        <f>C1484*1.28</f>
        <v>1.536</v>
      </c>
      <c r="C1484" s="11">
        <v>1.2</v>
      </c>
      <c r="D1484" s="169"/>
      <c r="E1484" s="110"/>
      <c r="F1484" s="110"/>
      <c r="G1484" s="110"/>
      <c r="H1484" s="45"/>
      <c r="I1484" s="45"/>
    </row>
    <row r="1485" spans="1:9" ht="27" customHeight="1">
      <c r="A1485" s="58" t="s">
        <v>264</v>
      </c>
      <c r="B1485" s="22">
        <v>0.1</v>
      </c>
      <c r="C1485" s="22">
        <v>0.1</v>
      </c>
      <c r="D1485" s="169"/>
      <c r="E1485" s="110"/>
      <c r="F1485" s="110"/>
      <c r="G1485" s="110"/>
      <c r="H1485" s="45"/>
      <c r="I1485" s="45"/>
    </row>
    <row r="1486" spans="1:9" ht="27" customHeight="1">
      <c r="A1486" s="267" t="s">
        <v>265</v>
      </c>
      <c r="B1486" s="267"/>
      <c r="C1486" s="267"/>
      <c r="D1486" s="214">
        <v>50</v>
      </c>
      <c r="E1486" s="25">
        <v>7.8</v>
      </c>
      <c r="F1486" s="25">
        <v>8.1</v>
      </c>
      <c r="G1486" s="25">
        <v>3.8</v>
      </c>
      <c r="H1486" s="24">
        <f>E1486*4+F1486*9+G1486*4</f>
        <v>119.3</v>
      </c>
      <c r="I1486" s="4">
        <v>0.58</v>
      </c>
    </row>
    <row r="1487" spans="1:9" ht="27" customHeight="1">
      <c r="A1487" s="16" t="s">
        <v>32</v>
      </c>
      <c r="B1487" s="91">
        <f>C1487*1.36</f>
        <v>43.52</v>
      </c>
      <c r="C1487" s="20">
        <v>32</v>
      </c>
      <c r="D1487" s="22"/>
      <c r="E1487" s="11"/>
      <c r="F1487" s="11"/>
      <c r="G1487" s="11"/>
      <c r="H1487" s="20"/>
      <c r="I1487" s="27"/>
    </row>
    <row r="1488" spans="1:9" ht="27" customHeight="1">
      <c r="A1488" s="16" t="s">
        <v>33</v>
      </c>
      <c r="B1488" s="91">
        <f>C1488*1.18</f>
        <v>37.76</v>
      </c>
      <c r="C1488" s="20">
        <v>32</v>
      </c>
      <c r="D1488" s="22"/>
      <c r="E1488" s="11"/>
      <c r="F1488" s="11"/>
      <c r="G1488" s="11"/>
      <c r="H1488" s="20"/>
      <c r="I1488" s="27"/>
    </row>
    <row r="1489" spans="1:30" s="47" customFormat="1" ht="27" customHeight="1">
      <c r="A1489" s="16" t="s">
        <v>240</v>
      </c>
      <c r="B1489" s="91">
        <f>C1488</f>
        <v>32</v>
      </c>
      <c r="C1489" s="20">
        <f>C1488</f>
        <v>32</v>
      </c>
      <c r="D1489" s="22"/>
      <c r="E1489" s="11"/>
      <c r="F1489" s="11"/>
      <c r="G1489" s="11"/>
      <c r="H1489" s="20"/>
      <c r="I1489" s="27"/>
      <c r="K1489" s="205"/>
      <c r="L1489" s="205"/>
      <c r="M1489" s="205"/>
      <c r="N1489" s="205"/>
      <c r="O1489" s="205"/>
      <c r="P1489" s="205"/>
      <c r="R1489" s="83"/>
      <c r="S1489" s="83"/>
      <c r="T1489" s="83"/>
      <c r="U1489" s="83"/>
      <c r="V1489" s="83"/>
      <c r="W1489" s="83"/>
      <c r="X1489" s="83"/>
      <c r="Y1489" s="83"/>
      <c r="Z1489" s="83"/>
      <c r="AA1489" s="83"/>
      <c r="AB1489" s="83"/>
      <c r="AC1489" s="83"/>
      <c r="AD1489" s="83"/>
    </row>
    <row r="1490" spans="1:9" ht="27" customHeight="1">
      <c r="A1490" s="104" t="s">
        <v>29</v>
      </c>
      <c r="B1490" s="20">
        <v>7</v>
      </c>
      <c r="C1490" s="20">
        <v>7</v>
      </c>
      <c r="D1490" s="22"/>
      <c r="E1490" s="11"/>
      <c r="F1490" s="11"/>
      <c r="G1490" s="11"/>
      <c r="H1490" s="20"/>
      <c r="I1490" s="27"/>
    </row>
    <row r="1491" spans="1:9" ht="27" customHeight="1">
      <c r="A1491" s="104" t="s">
        <v>60</v>
      </c>
      <c r="B1491" s="20">
        <v>10</v>
      </c>
      <c r="C1491" s="20">
        <v>10</v>
      </c>
      <c r="D1491" s="22"/>
      <c r="E1491" s="11"/>
      <c r="F1491" s="11"/>
      <c r="G1491" s="11"/>
      <c r="H1491" s="20"/>
      <c r="I1491" s="27"/>
    </row>
    <row r="1492" spans="1:9" ht="27" customHeight="1">
      <c r="A1492" s="104" t="s">
        <v>39</v>
      </c>
      <c r="B1492" s="20">
        <f>C1492*1.19</f>
        <v>20.23</v>
      </c>
      <c r="C1492" s="20">
        <v>17</v>
      </c>
      <c r="D1492" s="22"/>
      <c r="E1492" s="11"/>
      <c r="F1492" s="11"/>
      <c r="G1492" s="11"/>
      <c r="H1492" s="20"/>
      <c r="I1492" s="27"/>
    </row>
    <row r="1493" spans="1:9" ht="27" customHeight="1">
      <c r="A1493" s="104" t="s">
        <v>31</v>
      </c>
      <c r="B1493" s="11">
        <v>1.7</v>
      </c>
      <c r="C1493" s="11">
        <v>1.7</v>
      </c>
      <c r="D1493" s="22"/>
      <c r="E1493" s="11"/>
      <c r="F1493" s="11"/>
      <c r="G1493" s="11"/>
      <c r="H1493" s="20"/>
      <c r="I1493" s="27"/>
    </row>
    <row r="1494" spans="1:9" ht="27" customHeight="1">
      <c r="A1494" s="104" t="s">
        <v>43</v>
      </c>
      <c r="B1494" s="22">
        <v>3.3</v>
      </c>
      <c r="C1494" s="22">
        <v>3.3</v>
      </c>
      <c r="D1494" s="100"/>
      <c r="E1494" s="11"/>
      <c r="F1494" s="11"/>
      <c r="G1494" s="11"/>
      <c r="H1494" s="20"/>
      <c r="I1494" s="27"/>
    </row>
    <row r="1495" spans="1:9" ht="27" customHeight="1">
      <c r="A1495" s="104" t="s">
        <v>31</v>
      </c>
      <c r="B1495" s="20">
        <v>2</v>
      </c>
      <c r="C1495" s="20">
        <v>2</v>
      </c>
      <c r="D1495" s="22"/>
      <c r="E1495" s="11"/>
      <c r="F1495" s="11"/>
      <c r="G1495" s="11"/>
      <c r="H1495" s="20"/>
      <c r="I1495" s="27"/>
    </row>
    <row r="1496" spans="1:9" ht="27" customHeight="1">
      <c r="A1496" s="257" t="s">
        <v>124</v>
      </c>
      <c r="B1496" s="257"/>
      <c r="C1496" s="257"/>
      <c r="D1496" s="214">
        <v>150</v>
      </c>
      <c r="E1496" s="3">
        <v>5.6</v>
      </c>
      <c r="F1496" s="3">
        <v>5.6</v>
      </c>
      <c r="G1496" s="3">
        <v>23.4</v>
      </c>
      <c r="H1496" s="24">
        <f>E1496*4+F1496*9+G1496*4</f>
        <v>166.39999999999998</v>
      </c>
      <c r="I1496" s="4">
        <v>41.29</v>
      </c>
    </row>
    <row r="1497" spans="1:9" ht="27" customHeight="1">
      <c r="A1497" s="58" t="s">
        <v>44</v>
      </c>
      <c r="B1497" s="20">
        <f>C1497*1.25</f>
        <v>216.25</v>
      </c>
      <c r="C1497" s="61">
        <v>173</v>
      </c>
      <c r="D1497" s="22"/>
      <c r="E1497" s="11"/>
      <c r="F1497" s="11"/>
      <c r="G1497" s="11"/>
      <c r="H1497" s="20"/>
      <c r="I1497" s="22"/>
    </row>
    <row r="1498" spans="1:9" ht="27" customHeight="1">
      <c r="A1498" s="58" t="s">
        <v>38</v>
      </c>
      <c r="B1498" s="11">
        <f>C1498*1.25</f>
        <v>11.25</v>
      </c>
      <c r="C1498" s="61">
        <v>9</v>
      </c>
      <c r="D1498" s="22"/>
      <c r="E1498" s="11"/>
      <c r="F1498" s="11"/>
      <c r="G1498" s="11"/>
      <c r="H1498" s="20"/>
      <c r="I1498" s="34"/>
    </row>
    <row r="1499" spans="1:9" ht="27" customHeight="1">
      <c r="A1499" s="58" t="s">
        <v>30</v>
      </c>
      <c r="B1499" s="20">
        <f>C1499*1.33</f>
        <v>11.97</v>
      </c>
      <c r="C1499" s="61">
        <v>9</v>
      </c>
      <c r="D1499" s="22"/>
      <c r="E1499" s="3"/>
      <c r="F1499" s="3"/>
      <c r="G1499" s="3"/>
      <c r="H1499" s="24"/>
      <c r="I1499" s="4"/>
    </row>
    <row r="1500" spans="1:9" ht="61.5" customHeight="1">
      <c r="A1500" s="58" t="s">
        <v>126</v>
      </c>
      <c r="B1500" s="20">
        <v>3</v>
      </c>
      <c r="C1500" s="20">
        <v>3</v>
      </c>
      <c r="D1500" s="22"/>
      <c r="E1500" s="11"/>
      <c r="F1500" s="11"/>
      <c r="G1500" s="11"/>
      <c r="H1500" s="20"/>
      <c r="I1500" s="22"/>
    </row>
    <row r="1501" spans="1:9" ht="27" customHeight="1">
      <c r="A1501" s="58" t="s">
        <v>39</v>
      </c>
      <c r="B1501" s="11">
        <f>C1501*1.19</f>
        <v>7.14</v>
      </c>
      <c r="C1501" s="20">
        <v>6</v>
      </c>
      <c r="D1501" s="22"/>
      <c r="E1501" s="11"/>
      <c r="F1501" s="11"/>
      <c r="G1501" s="11"/>
      <c r="H1501" s="20"/>
      <c r="I1501" s="34"/>
    </row>
    <row r="1502" spans="1:30" ht="27" customHeight="1">
      <c r="A1502" s="40" t="s">
        <v>31</v>
      </c>
      <c r="B1502" s="38">
        <v>4</v>
      </c>
      <c r="C1502" s="63">
        <v>4</v>
      </c>
      <c r="D1502" s="22"/>
      <c r="E1502" s="6"/>
      <c r="F1502" s="6"/>
      <c r="G1502" s="6"/>
      <c r="H1502" s="15"/>
      <c r="I1502" s="223"/>
      <c r="R1502" s="47"/>
      <c r="S1502" s="47"/>
      <c r="T1502" s="47"/>
      <c r="U1502" s="47"/>
      <c r="V1502" s="47"/>
      <c r="W1502" s="47"/>
      <c r="X1502" s="47"/>
      <c r="Y1502" s="47"/>
      <c r="Z1502" s="47"/>
      <c r="AA1502" s="47"/>
      <c r="AB1502" s="47"/>
      <c r="AC1502" s="47"/>
      <c r="AD1502" s="47"/>
    </row>
    <row r="1503" spans="1:9" s="47" customFormat="1" ht="27" customHeight="1">
      <c r="A1503" s="58" t="s">
        <v>43</v>
      </c>
      <c r="B1503" s="20">
        <v>4</v>
      </c>
      <c r="C1503" s="20">
        <v>4</v>
      </c>
      <c r="D1503" s="22"/>
      <c r="E1503" s="11"/>
      <c r="F1503" s="11"/>
      <c r="G1503" s="11"/>
      <c r="H1503" s="20"/>
      <c r="I1503" s="119"/>
    </row>
    <row r="1504" spans="1:9" s="47" customFormat="1" ht="27" customHeight="1">
      <c r="A1504" s="58" t="s">
        <v>25</v>
      </c>
      <c r="B1504" s="20">
        <v>1</v>
      </c>
      <c r="C1504" s="20">
        <v>1</v>
      </c>
      <c r="D1504" s="22"/>
      <c r="E1504" s="11"/>
      <c r="F1504" s="11"/>
      <c r="G1504" s="11"/>
      <c r="H1504" s="20"/>
      <c r="I1504" s="34"/>
    </row>
    <row r="1505" spans="1:9" s="47" customFormat="1" ht="27" customHeight="1">
      <c r="A1505" s="283" t="s">
        <v>98</v>
      </c>
      <c r="B1505" s="283"/>
      <c r="C1505" s="283"/>
      <c r="D1505" s="168">
        <v>180</v>
      </c>
      <c r="E1505" s="25">
        <v>0.1</v>
      </c>
      <c r="F1505" s="25">
        <v>0</v>
      </c>
      <c r="G1505" s="25">
        <v>15.1</v>
      </c>
      <c r="H1505" s="2">
        <f>E1505*4+F1505*9+G1505*4</f>
        <v>60.8</v>
      </c>
      <c r="I1505" s="4">
        <v>1.1</v>
      </c>
    </row>
    <row r="1506" spans="1:9" s="47" customFormat="1" ht="27" customHeight="1">
      <c r="A1506" s="5" t="s">
        <v>99</v>
      </c>
      <c r="B1506" s="22">
        <v>18.9</v>
      </c>
      <c r="C1506" s="22">
        <v>18</v>
      </c>
      <c r="D1506" s="214"/>
      <c r="E1506" s="3"/>
      <c r="F1506" s="3"/>
      <c r="G1506" s="3"/>
      <c r="H1506" s="2"/>
      <c r="I1506" s="4"/>
    </row>
    <row r="1507" spans="1:9" s="47" customFormat="1" ht="27" customHeight="1">
      <c r="A1507" s="5" t="s">
        <v>100</v>
      </c>
      <c r="B1507" s="22">
        <v>20</v>
      </c>
      <c r="C1507" s="22">
        <v>18</v>
      </c>
      <c r="D1507" s="214"/>
      <c r="E1507" s="3"/>
      <c r="F1507" s="3"/>
      <c r="G1507" s="3"/>
      <c r="H1507" s="2"/>
      <c r="I1507" s="4"/>
    </row>
    <row r="1508" spans="1:9" s="47" customFormat="1" ht="27" customHeight="1">
      <c r="A1508" s="5" t="s">
        <v>101</v>
      </c>
      <c r="B1508" s="22">
        <v>18.4</v>
      </c>
      <c r="C1508" s="22">
        <v>18</v>
      </c>
      <c r="D1508" s="214"/>
      <c r="E1508" s="3"/>
      <c r="F1508" s="3"/>
      <c r="G1508" s="3"/>
      <c r="H1508" s="2"/>
      <c r="I1508" s="4"/>
    </row>
    <row r="1509" spans="1:9" s="47" customFormat="1" ht="27" customHeight="1">
      <c r="A1509" s="5" t="s">
        <v>25</v>
      </c>
      <c r="B1509" s="22">
        <v>12</v>
      </c>
      <c r="C1509" s="22">
        <v>12</v>
      </c>
      <c r="D1509" s="214"/>
      <c r="E1509" s="3"/>
      <c r="F1509" s="32"/>
      <c r="G1509" s="36"/>
      <c r="H1509" s="37"/>
      <c r="I1509" s="27"/>
    </row>
    <row r="1510" spans="1:9" s="47" customFormat="1" ht="27" customHeight="1">
      <c r="A1510" s="5" t="s">
        <v>93</v>
      </c>
      <c r="B1510" s="11">
        <v>8.6</v>
      </c>
      <c r="C1510" s="11">
        <v>8.6</v>
      </c>
      <c r="D1510" s="214"/>
      <c r="E1510" s="3"/>
      <c r="F1510" s="3"/>
      <c r="G1510" s="3"/>
      <c r="H1510" s="21"/>
      <c r="I1510" s="3"/>
    </row>
    <row r="1511" spans="1:9" s="47" customFormat="1" ht="27" customHeight="1">
      <c r="A1511" s="257" t="s">
        <v>91</v>
      </c>
      <c r="B1511" s="271"/>
      <c r="C1511" s="271"/>
      <c r="D1511" s="214">
        <v>20</v>
      </c>
      <c r="E1511" s="3">
        <v>1.666666666666667</v>
      </c>
      <c r="F1511" s="3">
        <v>0.26666666666666666</v>
      </c>
      <c r="G1511" s="3">
        <v>7.6</v>
      </c>
      <c r="H1511" s="2">
        <v>39.33333333333333</v>
      </c>
      <c r="I1511" s="4">
        <v>0</v>
      </c>
    </row>
    <row r="1512" spans="1:9" ht="27" customHeight="1">
      <c r="A1512" s="257" t="s">
        <v>83</v>
      </c>
      <c r="B1512" s="257"/>
      <c r="C1512" s="257"/>
      <c r="D1512" s="214">
        <v>20</v>
      </c>
      <c r="E1512" s="3"/>
      <c r="F1512" s="3"/>
      <c r="G1512" s="3"/>
      <c r="H1512" s="3"/>
      <c r="I1512" s="3"/>
    </row>
    <row r="1513" spans="1:9" ht="27" customHeight="1">
      <c r="A1513" s="269" t="s">
        <v>23</v>
      </c>
      <c r="B1513" s="270"/>
      <c r="C1513" s="270"/>
      <c r="D1513" s="214">
        <v>20</v>
      </c>
      <c r="E1513" s="3">
        <v>1.3142857142857143</v>
      </c>
      <c r="F1513" s="3">
        <v>0.22857142857142856</v>
      </c>
      <c r="G1513" s="3">
        <v>6.685714285714286</v>
      </c>
      <c r="H1513" s="2">
        <v>35.42857142857143</v>
      </c>
      <c r="I1513" s="4">
        <v>0</v>
      </c>
    </row>
    <row r="1514" spans="1:9" ht="27" customHeight="1">
      <c r="A1514" s="263" t="s">
        <v>12</v>
      </c>
      <c r="B1514" s="263"/>
      <c r="C1514" s="263"/>
      <c r="D1514" s="64">
        <f aca="true" t="shared" si="14" ref="D1514:I1514">D1515+D1516</f>
        <v>250</v>
      </c>
      <c r="E1514" s="13">
        <f t="shared" si="14"/>
        <v>2.2</v>
      </c>
      <c r="F1514" s="13">
        <f t="shared" si="14"/>
        <v>5.2</v>
      </c>
      <c r="G1514" s="13">
        <f t="shared" si="14"/>
        <v>45</v>
      </c>
      <c r="H1514" s="46">
        <f t="shared" si="14"/>
        <v>235.60000000000002</v>
      </c>
      <c r="I1514" s="46">
        <f t="shared" si="14"/>
        <v>7.9</v>
      </c>
    </row>
    <row r="1515" spans="1:9" ht="54.75" customHeight="1">
      <c r="A1515" s="218" t="s">
        <v>338</v>
      </c>
      <c r="B1515" s="22">
        <v>50</v>
      </c>
      <c r="C1515" s="22">
        <v>50</v>
      </c>
      <c r="D1515" s="214">
        <v>50</v>
      </c>
      <c r="E1515" s="3">
        <v>2</v>
      </c>
      <c r="F1515" s="3">
        <v>5.2</v>
      </c>
      <c r="G1515" s="3">
        <v>27</v>
      </c>
      <c r="H1515" s="24">
        <f>E1515*4+F1515*9+G1515*4</f>
        <v>162.8</v>
      </c>
      <c r="I1515" s="4">
        <v>0</v>
      </c>
    </row>
    <row r="1516" spans="1:9" ht="27" customHeight="1">
      <c r="A1516" s="218" t="s">
        <v>97</v>
      </c>
      <c r="B1516" s="214">
        <v>200</v>
      </c>
      <c r="C1516" s="214">
        <v>200</v>
      </c>
      <c r="D1516" s="214">
        <v>200</v>
      </c>
      <c r="E1516" s="3">
        <v>0.2</v>
      </c>
      <c r="F1516" s="3">
        <v>0</v>
      </c>
      <c r="G1516" s="3">
        <v>18</v>
      </c>
      <c r="H1516" s="2">
        <f>E1516*4+F1516*9+G1516*4</f>
        <v>72.8</v>
      </c>
      <c r="I1516" s="4">
        <v>7.9</v>
      </c>
    </row>
    <row r="1517" spans="1:9" ht="27" customHeight="1">
      <c r="A1517" s="275" t="s">
        <v>158</v>
      </c>
      <c r="B1517" s="275"/>
      <c r="C1517" s="275"/>
      <c r="D1517" s="167">
        <f aca="true" t="shared" si="15" ref="D1517:I1517">D1518+D1523+D1526</f>
        <v>500</v>
      </c>
      <c r="E1517" s="167">
        <f t="shared" si="15"/>
        <v>7.2</v>
      </c>
      <c r="F1517" s="167">
        <f t="shared" si="15"/>
        <v>12.2</v>
      </c>
      <c r="G1517" s="167">
        <f t="shared" si="15"/>
        <v>69.2</v>
      </c>
      <c r="H1517" s="28">
        <f t="shared" si="15"/>
        <v>415.40000000000003</v>
      </c>
      <c r="I1517" s="167">
        <f t="shared" si="15"/>
        <v>17.8</v>
      </c>
    </row>
    <row r="1518" spans="1:16" s="47" customFormat="1" ht="27" customHeight="1">
      <c r="A1518" s="285" t="s">
        <v>326</v>
      </c>
      <c r="B1518" s="268"/>
      <c r="C1518" s="268"/>
      <c r="D1518" s="229">
        <v>200</v>
      </c>
      <c r="E1518" s="230">
        <v>6.7</v>
      </c>
      <c r="F1518" s="230">
        <v>12.2</v>
      </c>
      <c r="G1518" s="230">
        <v>41</v>
      </c>
      <c r="H1518" s="77">
        <f>E1518*4+F1518*9+G1518*4</f>
        <v>300.6</v>
      </c>
      <c r="I1518" s="82">
        <v>0</v>
      </c>
      <c r="K1518" s="83"/>
      <c r="L1518" s="83"/>
      <c r="M1518" s="83"/>
      <c r="N1518" s="83"/>
      <c r="O1518" s="83"/>
      <c r="P1518" s="83"/>
    </row>
    <row r="1519" spans="1:9" ht="27" customHeight="1">
      <c r="A1519" s="104" t="s">
        <v>55</v>
      </c>
      <c r="B1519" s="79">
        <v>67</v>
      </c>
      <c r="C1519" s="79">
        <v>67</v>
      </c>
      <c r="D1519" s="79"/>
      <c r="E1519" s="231"/>
      <c r="F1519" s="231"/>
      <c r="G1519" s="231"/>
      <c r="H1519" s="231"/>
      <c r="I1519" s="231"/>
    </row>
    <row r="1520" spans="1:9" ht="27" customHeight="1">
      <c r="A1520" s="104" t="s">
        <v>60</v>
      </c>
      <c r="B1520" s="79">
        <v>160</v>
      </c>
      <c r="C1520" s="79">
        <v>160</v>
      </c>
      <c r="D1520" s="79"/>
      <c r="E1520" s="231"/>
      <c r="F1520" s="232"/>
      <c r="G1520" s="232"/>
      <c r="H1520" s="233"/>
      <c r="I1520" s="234"/>
    </row>
    <row r="1521" spans="1:9" ht="27" customHeight="1">
      <c r="A1521" s="104" t="s">
        <v>61</v>
      </c>
      <c r="B1521" s="22">
        <v>1.5</v>
      </c>
      <c r="C1521" s="22">
        <v>1.5</v>
      </c>
      <c r="D1521" s="22"/>
      <c r="E1521" s="11"/>
      <c r="F1521" s="11"/>
      <c r="G1521" s="11"/>
      <c r="H1521" s="20"/>
      <c r="I1521" s="4"/>
    </row>
    <row r="1522" spans="1:9" ht="27" customHeight="1">
      <c r="A1522" s="104" t="s">
        <v>31</v>
      </c>
      <c r="B1522" s="79">
        <v>10</v>
      </c>
      <c r="C1522" s="79">
        <v>10</v>
      </c>
      <c r="D1522" s="79"/>
      <c r="E1522" s="81"/>
      <c r="F1522" s="81"/>
      <c r="G1522" s="81"/>
      <c r="H1522" s="80"/>
      <c r="I1522" s="164"/>
    </row>
    <row r="1523" spans="1:9" ht="27" customHeight="1">
      <c r="A1523" s="273" t="s">
        <v>102</v>
      </c>
      <c r="B1523" s="273"/>
      <c r="C1523" s="273"/>
      <c r="D1523" s="214">
        <v>200</v>
      </c>
      <c r="E1523" s="3">
        <v>0.1</v>
      </c>
      <c r="F1523" s="3">
        <v>0</v>
      </c>
      <c r="G1523" s="3">
        <v>17.9</v>
      </c>
      <c r="H1523" s="2">
        <f>E1523*4+F1523*9+G1523*4</f>
        <v>72</v>
      </c>
      <c r="I1523" s="4">
        <v>0</v>
      </c>
    </row>
    <row r="1524" spans="1:9" ht="27" customHeight="1">
      <c r="A1524" s="104" t="s">
        <v>27</v>
      </c>
      <c r="B1524" s="22">
        <v>0.4</v>
      </c>
      <c r="C1524" s="22">
        <v>0.4</v>
      </c>
      <c r="D1524" s="22"/>
      <c r="E1524" s="11"/>
      <c r="F1524" s="11"/>
      <c r="G1524" s="11"/>
      <c r="H1524" s="20"/>
      <c r="I1524" s="4"/>
    </row>
    <row r="1525" spans="1:9" ht="27" customHeight="1">
      <c r="A1525" s="104" t="s">
        <v>25</v>
      </c>
      <c r="B1525" s="22">
        <v>18</v>
      </c>
      <c r="C1525" s="22">
        <v>18</v>
      </c>
      <c r="D1525" s="22"/>
      <c r="E1525" s="11"/>
      <c r="F1525" s="11"/>
      <c r="G1525" s="11"/>
      <c r="H1525" s="20"/>
      <c r="I1525" s="11"/>
    </row>
    <row r="1526" spans="1:9" ht="27" customHeight="1">
      <c r="A1526" s="261" t="s">
        <v>166</v>
      </c>
      <c r="B1526" s="261"/>
      <c r="C1526" s="261"/>
      <c r="D1526" s="168">
        <v>100</v>
      </c>
      <c r="E1526" s="25">
        <v>0.4</v>
      </c>
      <c r="F1526" s="25">
        <v>0</v>
      </c>
      <c r="G1526" s="25">
        <v>10.3</v>
      </c>
      <c r="H1526" s="2">
        <f>E1526*4+F1526*9+G1526*4</f>
        <v>42.800000000000004</v>
      </c>
      <c r="I1526" s="4">
        <v>17.8</v>
      </c>
    </row>
    <row r="1527" spans="1:9" ht="27" customHeight="1">
      <c r="A1527" s="263" t="s">
        <v>22</v>
      </c>
      <c r="B1527" s="264"/>
      <c r="C1527" s="264"/>
      <c r="D1527" s="264"/>
      <c r="E1527" s="13">
        <f>E1416+E1440+E1514+E1438+E1517</f>
        <v>47.60095238095239</v>
      </c>
      <c r="F1527" s="13">
        <f>F1416+F1440+F1514+F1438+F1517</f>
        <v>51.2102380952381</v>
      </c>
      <c r="G1527" s="13">
        <f>G1416+G1440+G1514+G1438+G1517</f>
        <v>263.6657142857143</v>
      </c>
      <c r="H1527" s="46">
        <f>H1416+H1440+H1514+H1438+H1517</f>
        <v>1707.196904761905</v>
      </c>
      <c r="I1527" s="18">
        <f>I1416+I1440+I1514+I1438+I1517</f>
        <v>81.81</v>
      </c>
    </row>
    <row r="1528" spans="1:9" ht="27" customHeight="1">
      <c r="A1528" s="259" t="s">
        <v>266</v>
      </c>
      <c r="B1528" s="259"/>
      <c r="C1528" s="259"/>
      <c r="D1528" s="259"/>
      <c r="E1528" s="259"/>
      <c r="F1528" s="259"/>
      <c r="G1528" s="259"/>
      <c r="H1528" s="259"/>
      <c r="I1528" s="259"/>
    </row>
    <row r="1529" spans="1:9" ht="27" customHeight="1">
      <c r="A1529" s="274" t="s">
        <v>1</v>
      </c>
      <c r="B1529" s="262" t="s">
        <v>2</v>
      </c>
      <c r="C1529" s="262" t="s">
        <v>3</v>
      </c>
      <c r="D1529" s="262" t="s">
        <v>4</v>
      </c>
      <c r="E1529" s="262"/>
      <c r="F1529" s="262"/>
      <c r="G1529" s="262"/>
      <c r="H1529" s="262"/>
      <c r="I1529" s="116" t="s">
        <v>155</v>
      </c>
    </row>
    <row r="1530" spans="1:9" ht="27" customHeight="1">
      <c r="A1530" s="274"/>
      <c r="B1530" s="262"/>
      <c r="C1530" s="262"/>
      <c r="D1530" s="220" t="s">
        <v>5</v>
      </c>
      <c r="E1530" s="140" t="s">
        <v>6</v>
      </c>
      <c r="F1530" s="140" t="s">
        <v>7</v>
      </c>
      <c r="G1530" s="140" t="s">
        <v>8</v>
      </c>
      <c r="H1530" s="19" t="s">
        <v>9</v>
      </c>
      <c r="I1530" s="116" t="s">
        <v>137</v>
      </c>
    </row>
    <row r="1531" spans="1:9" ht="27" customHeight="1">
      <c r="A1531" s="263" t="s">
        <v>10</v>
      </c>
      <c r="B1531" s="263"/>
      <c r="C1531" s="263"/>
      <c r="D1531" s="45">
        <f>D1532+40+D1543+D1548</f>
        <v>540</v>
      </c>
      <c r="E1531" s="13">
        <f>SUM(E1532:E1546)</f>
        <v>6.066666666666666</v>
      </c>
      <c r="F1531" s="13">
        <f>SUM(F1532:F1546)</f>
        <v>6.541666666666666</v>
      </c>
      <c r="G1531" s="13">
        <f>SUM(G1532:G1546)</f>
        <v>74.80000000000001</v>
      </c>
      <c r="H1531" s="46">
        <f>SUM(H1532:H1546)</f>
        <v>382.2083333333333</v>
      </c>
      <c r="I1531" s="18">
        <f>SUM(I1532:I1546)</f>
        <v>2.48</v>
      </c>
    </row>
    <row r="1532" spans="1:9" ht="27" customHeight="1">
      <c r="A1532" s="267" t="s">
        <v>327</v>
      </c>
      <c r="B1532" s="267"/>
      <c r="C1532" s="267"/>
      <c r="D1532" s="214">
        <v>200</v>
      </c>
      <c r="E1532" s="3">
        <v>2.9</v>
      </c>
      <c r="F1532" s="3">
        <v>6.1</v>
      </c>
      <c r="G1532" s="3">
        <v>19.3</v>
      </c>
      <c r="H1532" s="2">
        <f>E1532*4+F1532*9+G1532*4</f>
        <v>143.7</v>
      </c>
      <c r="I1532" s="69">
        <v>0</v>
      </c>
    </row>
    <row r="1533" spans="1:16" s="47" customFormat="1" ht="27" customHeight="1">
      <c r="A1533" s="5" t="s">
        <v>314</v>
      </c>
      <c r="B1533" s="171">
        <v>25</v>
      </c>
      <c r="C1533" s="171">
        <v>25</v>
      </c>
      <c r="D1533" s="214"/>
      <c r="E1533" s="3"/>
      <c r="F1533" s="3"/>
      <c r="G1533" s="3"/>
      <c r="H1533" s="2"/>
      <c r="I1533" s="235"/>
      <c r="K1533" s="83"/>
      <c r="L1533" s="83"/>
      <c r="M1533" s="83"/>
      <c r="N1533" s="83"/>
      <c r="O1533" s="83"/>
      <c r="P1533" s="83"/>
    </row>
    <row r="1534" spans="1:9" ht="27" customHeight="1">
      <c r="A1534" s="58" t="s">
        <v>60</v>
      </c>
      <c r="B1534" s="171">
        <v>182</v>
      </c>
      <c r="C1534" s="171">
        <v>182</v>
      </c>
      <c r="D1534" s="214"/>
      <c r="E1534" s="3"/>
      <c r="F1534" s="3"/>
      <c r="G1534" s="3"/>
      <c r="H1534" s="2"/>
      <c r="I1534" s="235"/>
    </row>
    <row r="1535" spans="1:9" ht="27" customHeight="1">
      <c r="A1535" s="35" t="s">
        <v>25</v>
      </c>
      <c r="B1535" s="171">
        <v>3</v>
      </c>
      <c r="C1535" s="171">
        <v>3</v>
      </c>
      <c r="D1535" s="214"/>
      <c r="E1535" s="3"/>
      <c r="F1535" s="3"/>
      <c r="G1535" s="3"/>
      <c r="H1535" s="2"/>
      <c r="I1535" s="235"/>
    </row>
    <row r="1536" spans="1:16" ht="27" customHeight="1">
      <c r="A1536" s="40" t="s">
        <v>61</v>
      </c>
      <c r="B1536" s="171">
        <v>1</v>
      </c>
      <c r="C1536" s="171">
        <v>1</v>
      </c>
      <c r="D1536" s="214"/>
      <c r="E1536" s="3"/>
      <c r="F1536" s="3"/>
      <c r="G1536" s="3"/>
      <c r="H1536" s="2"/>
      <c r="I1536" s="235"/>
      <c r="K1536" s="10"/>
      <c r="L1536" s="133"/>
      <c r="M1536" s="133"/>
      <c r="N1536" s="133"/>
      <c r="O1536" s="133"/>
      <c r="P1536" s="133"/>
    </row>
    <row r="1537" spans="1:16" ht="27" customHeight="1">
      <c r="A1537" s="40" t="s">
        <v>31</v>
      </c>
      <c r="B1537" s="171">
        <v>5</v>
      </c>
      <c r="C1537" s="171">
        <v>5</v>
      </c>
      <c r="D1537" s="214"/>
      <c r="E1537" s="3"/>
      <c r="F1537" s="3"/>
      <c r="G1537" s="3"/>
      <c r="H1537" s="2"/>
      <c r="I1537" s="235"/>
      <c r="K1537" s="134"/>
      <c r="L1537" s="134"/>
      <c r="M1537" s="134"/>
      <c r="N1537" s="134"/>
      <c r="O1537" s="134"/>
      <c r="P1537" s="134"/>
    </row>
    <row r="1538" spans="1:16" ht="27" customHeight="1">
      <c r="A1538" s="257" t="s">
        <v>70</v>
      </c>
      <c r="B1538" s="257"/>
      <c r="C1538" s="257"/>
      <c r="D1538" s="214" t="s">
        <v>69</v>
      </c>
      <c r="E1538" s="3">
        <v>1.4</v>
      </c>
      <c r="F1538" s="3">
        <v>0.175</v>
      </c>
      <c r="G1538" s="3">
        <v>29.8</v>
      </c>
      <c r="H1538" s="2">
        <f>E1538*4+F1538*9+G1538*4</f>
        <v>126.375</v>
      </c>
      <c r="I1538" s="4">
        <v>0.48</v>
      </c>
      <c r="K1538" s="134"/>
      <c r="L1538" s="134"/>
      <c r="M1538" s="134"/>
      <c r="N1538" s="134"/>
      <c r="O1538" s="134"/>
      <c r="P1538" s="134"/>
    </row>
    <row r="1539" spans="1:16" ht="27" customHeight="1">
      <c r="A1539" s="5" t="s">
        <v>29</v>
      </c>
      <c r="B1539" s="171">
        <v>20</v>
      </c>
      <c r="C1539" s="171">
        <v>20</v>
      </c>
      <c r="D1539" s="214"/>
      <c r="E1539" s="3"/>
      <c r="F1539" s="3"/>
      <c r="G1539" s="3"/>
      <c r="H1539" s="2"/>
      <c r="I1539" s="4"/>
      <c r="K1539" s="134"/>
      <c r="L1539" s="134"/>
      <c r="M1539" s="134"/>
      <c r="N1539" s="134"/>
      <c r="O1539" s="134"/>
      <c r="P1539" s="134"/>
    </row>
    <row r="1540" spans="1:16" ht="50.25" customHeight="1">
      <c r="A1540" s="5" t="s">
        <v>84</v>
      </c>
      <c r="B1540" s="171">
        <v>20.2</v>
      </c>
      <c r="C1540" s="171">
        <v>20</v>
      </c>
      <c r="D1540" s="214"/>
      <c r="E1540" s="3"/>
      <c r="F1540" s="3"/>
      <c r="G1540" s="3"/>
      <c r="H1540" s="3"/>
      <c r="I1540" s="3"/>
      <c r="K1540" s="134"/>
      <c r="L1540" s="134"/>
      <c r="M1540" s="134"/>
      <c r="N1540" s="134"/>
      <c r="O1540" s="134"/>
      <c r="P1540" s="134"/>
    </row>
    <row r="1541" spans="1:16" ht="27" customHeight="1">
      <c r="A1541" s="257" t="s">
        <v>91</v>
      </c>
      <c r="B1541" s="271"/>
      <c r="C1541" s="271"/>
      <c r="D1541" s="214">
        <v>20</v>
      </c>
      <c r="E1541" s="3">
        <v>1.666666666666667</v>
      </c>
      <c r="F1541" s="3">
        <v>0.26666666666666666</v>
      </c>
      <c r="G1541" s="3">
        <v>7.6</v>
      </c>
      <c r="H1541" s="2">
        <v>39.33333333333333</v>
      </c>
      <c r="I1541" s="4">
        <v>0</v>
      </c>
      <c r="K1541" s="134"/>
      <c r="L1541" s="134"/>
      <c r="M1541" s="134"/>
      <c r="N1541" s="134"/>
      <c r="O1541" s="134"/>
      <c r="P1541" s="134"/>
    </row>
    <row r="1542" spans="1:16" ht="27" customHeight="1">
      <c r="A1542" s="257" t="s">
        <v>83</v>
      </c>
      <c r="B1542" s="257"/>
      <c r="C1542" s="257"/>
      <c r="D1542" s="214">
        <v>20</v>
      </c>
      <c r="E1542" s="3"/>
      <c r="F1542" s="3"/>
      <c r="G1542" s="3"/>
      <c r="H1542" s="2"/>
      <c r="I1542" s="3"/>
      <c r="K1542" s="134"/>
      <c r="L1542" s="134"/>
      <c r="M1542" s="134"/>
      <c r="N1542" s="134"/>
      <c r="O1542" s="134"/>
      <c r="P1542" s="134"/>
    </row>
    <row r="1543" spans="1:16" ht="27" customHeight="1">
      <c r="A1543" s="273" t="s">
        <v>77</v>
      </c>
      <c r="B1543" s="273"/>
      <c r="C1543" s="273"/>
      <c r="D1543" s="214">
        <v>180</v>
      </c>
      <c r="E1543" s="3">
        <v>0.1</v>
      </c>
      <c r="F1543" s="3">
        <v>0</v>
      </c>
      <c r="G1543" s="3">
        <v>18.1</v>
      </c>
      <c r="H1543" s="2">
        <f>E1543*4+F1543*9+G1543*4</f>
        <v>72.80000000000001</v>
      </c>
      <c r="I1543" s="4">
        <v>2</v>
      </c>
      <c r="K1543" s="134"/>
      <c r="L1543" s="134"/>
      <c r="M1543" s="134"/>
      <c r="N1543" s="134"/>
      <c r="O1543" s="134"/>
      <c r="P1543" s="134"/>
    </row>
    <row r="1544" spans="1:16" ht="27" customHeight="1">
      <c r="A1544" s="104" t="s">
        <v>27</v>
      </c>
      <c r="B1544" s="22">
        <v>0.4</v>
      </c>
      <c r="C1544" s="22">
        <v>0.4</v>
      </c>
      <c r="D1544" s="22"/>
      <c r="E1544" s="11"/>
      <c r="F1544" s="11"/>
      <c r="G1544" s="11"/>
      <c r="H1544" s="20"/>
      <c r="I1544" s="31"/>
      <c r="K1544" s="134"/>
      <c r="L1544" s="134"/>
      <c r="M1544" s="134"/>
      <c r="N1544" s="134"/>
      <c r="O1544" s="134"/>
      <c r="P1544" s="134"/>
    </row>
    <row r="1545" spans="1:16" ht="27" customHeight="1">
      <c r="A1545" s="104" t="s">
        <v>25</v>
      </c>
      <c r="B1545" s="22">
        <v>18</v>
      </c>
      <c r="C1545" s="22">
        <v>18</v>
      </c>
      <c r="D1545" s="22"/>
      <c r="E1545" s="11"/>
      <c r="F1545" s="11"/>
      <c r="G1545" s="11"/>
      <c r="H1545" s="20"/>
      <c r="I1545" s="4"/>
      <c r="K1545" s="197"/>
      <c r="L1545" s="197"/>
      <c r="M1545" s="197"/>
      <c r="N1545" s="197"/>
      <c r="O1545" s="197"/>
      <c r="P1545" s="197"/>
    </row>
    <row r="1546" spans="1:16" s="47" customFormat="1" ht="27" customHeight="1">
      <c r="A1546" s="104" t="s">
        <v>28</v>
      </c>
      <c r="B1546" s="22">
        <v>6</v>
      </c>
      <c r="C1546" s="22">
        <v>5</v>
      </c>
      <c r="D1546" s="22"/>
      <c r="E1546" s="11"/>
      <c r="F1546" s="11"/>
      <c r="G1546" s="11"/>
      <c r="H1546" s="20"/>
      <c r="I1546" s="11"/>
      <c r="K1546" s="83"/>
      <c r="L1546" s="83"/>
      <c r="M1546" s="83"/>
      <c r="N1546" s="83"/>
      <c r="O1546" s="83"/>
      <c r="P1546" s="83"/>
    </row>
    <row r="1547" spans="1:9" ht="27" customHeight="1">
      <c r="A1547" s="266" t="s">
        <v>68</v>
      </c>
      <c r="B1547" s="266"/>
      <c r="C1547" s="266"/>
      <c r="D1547" s="65"/>
      <c r="E1547" s="13">
        <f>E1548</f>
        <v>1</v>
      </c>
      <c r="F1547" s="13">
        <f>F1548</f>
        <v>0.3</v>
      </c>
      <c r="G1547" s="13">
        <f>G1548</f>
        <v>20.5</v>
      </c>
      <c r="H1547" s="46">
        <f>H1548</f>
        <v>88.7</v>
      </c>
      <c r="I1547" s="13">
        <f>I1548</f>
        <v>5.1</v>
      </c>
    </row>
    <row r="1548" spans="1:9" ht="27" customHeight="1">
      <c r="A1548" s="219" t="s">
        <v>103</v>
      </c>
      <c r="B1548" s="214">
        <v>120</v>
      </c>
      <c r="C1548" s="214">
        <v>120</v>
      </c>
      <c r="D1548" s="214">
        <v>120</v>
      </c>
      <c r="E1548" s="3">
        <v>1</v>
      </c>
      <c r="F1548" s="3">
        <v>0.3</v>
      </c>
      <c r="G1548" s="3">
        <v>20.5</v>
      </c>
      <c r="H1548" s="2">
        <f>E1548*4+F1548*9+G1548*4</f>
        <v>88.7</v>
      </c>
      <c r="I1548" s="4">
        <v>5.1</v>
      </c>
    </row>
    <row r="1549" spans="1:9" ht="27" customHeight="1">
      <c r="A1549" s="263" t="s">
        <v>11</v>
      </c>
      <c r="B1549" s="263"/>
      <c r="C1549" s="263"/>
      <c r="D1549" s="64">
        <f>D1550+260+D1591+D1602+D1608</f>
        <v>680</v>
      </c>
      <c r="E1549" s="13">
        <f>E1550+E1560+E1591+E1602+E1608+E1611+E1613</f>
        <v>25.45</v>
      </c>
      <c r="F1549" s="13">
        <f>F1550+F1560+F1591+F1602+F1608+F1611+F1613</f>
        <v>21.9</v>
      </c>
      <c r="G1549" s="13">
        <f>G1550+G1560+G1591+G1602+G1608+G1611+G1613</f>
        <v>67.30000000000001</v>
      </c>
      <c r="H1549" s="13">
        <f>H1550+H1560+H1591+H1602+H1608+H1611+H1613</f>
        <v>570.4</v>
      </c>
      <c r="I1549" s="13">
        <f>I1550+I1560+I1591+I1602+I1608+I1611+I1613</f>
        <v>7.63</v>
      </c>
    </row>
    <row r="1550" spans="1:9" ht="27" customHeight="1">
      <c r="A1550" s="267" t="s">
        <v>156</v>
      </c>
      <c r="B1550" s="268"/>
      <c r="C1550" s="268"/>
      <c r="D1550" s="214">
        <v>60</v>
      </c>
      <c r="E1550" s="3">
        <v>0.9</v>
      </c>
      <c r="F1550" s="3">
        <v>3</v>
      </c>
      <c r="G1550" s="3">
        <v>4.5</v>
      </c>
      <c r="H1550" s="2">
        <f>E1550*4+F1550*9+G1550*4</f>
        <v>48.6</v>
      </c>
      <c r="I1550" s="4">
        <v>1.3</v>
      </c>
    </row>
    <row r="1551" spans="1:9" ht="27" customHeight="1">
      <c r="A1551" s="5" t="s">
        <v>57</v>
      </c>
      <c r="B1551" s="20">
        <f>C1551*1.25</f>
        <v>78.75</v>
      </c>
      <c r="C1551" s="20">
        <v>63</v>
      </c>
      <c r="D1551" s="22"/>
      <c r="E1551" s="11"/>
      <c r="F1551" s="11"/>
      <c r="G1551" s="11"/>
      <c r="H1551" s="20"/>
      <c r="I1551" s="27"/>
    </row>
    <row r="1552" spans="1:9" ht="27" customHeight="1">
      <c r="A1552" s="104" t="s">
        <v>30</v>
      </c>
      <c r="B1552" s="20">
        <f>C1552*1.33</f>
        <v>83.79</v>
      </c>
      <c r="C1552" s="20">
        <v>63</v>
      </c>
      <c r="D1552" s="22"/>
      <c r="E1552" s="11"/>
      <c r="F1552" s="11"/>
      <c r="G1552" s="11"/>
      <c r="H1552" s="2"/>
      <c r="I1552" s="34"/>
    </row>
    <row r="1553" spans="1:9" ht="27" customHeight="1">
      <c r="A1553" s="104" t="s">
        <v>31</v>
      </c>
      <c r="B1553" s="20">
        <v>3</v>
      </c>
      <c r="C1553" s="20">
        <v>3</v>
      </c>
      <c r="D1553" s="22"/>
      <c r="E1553" s="11"/>
      <c r="F1553" s="11"/>
      <c r="G1553" s="11"/>
      <c r="H1553" s="2"/>
      <c r="I1553" s="34"/>
    </row>
    <row r="1554" spans="1:9" ht="27" customHeight="1">
      <c r="A1554" s="265" t="s">
        <v>150</v>
      </c>
      <c r="B1554" s="265"/>
      <c r="C1554" s="265"/>
      <c r="D1554" s="265"/>
      <c r="E1554" s="265"/>
      <c r="F1554" s="265"/>
      <c r="G1554" s="265"/>
      <c r="H1554" s="265"/>
      <c r="I1554" s="265"/>
    </row>
    <row r="1555" spans="1:9" ht="32.25" customHeight="1">
      <c r="A1555" s="261" t="s">
        <v>180</v>
      </c>
      <c r="B1555" s="261"/>
      <c r="C1555" s="261"/>
      <c r="D1555" s="214">
        <v>60</v>
      </c>
      <c r="E1555" s="3">
        <v>0.6</v>
      </c>
      <c r="F1555" s="3">
        <v>3.1</v>
      </c>
      <c r="G1555" s="3">
        <v>2.3</v>
      </c>
      <c r="H1555" s="24">
        <f>E1555*4+F1555*9+G1555*4</f>
        <v>39.5</v>
      </c>
      <c r="I1555" s="4">
        <v>15</v>
      </c>
    </row>
    <row r="1556" spans="1:9" ht="27" customHeight="1">
      <c r="A1556" s="5" t="s">
        <v>123</v>
      </c>
      <c r="B1556" s="15">
        <f>C1556*1.02</f>
        <v>61.2</v>
      </c>
      <c r="C1556" s="171">
        <v>60</v>
      </c>
      <c r="D1556" s="171"/>
      <c r="E1556" s="6"/>
      <c r="F1556" s="6"/>
      <c r="G1556" s="6"/>
      <c r="H1556" s="15"/>
      <c r="I1556" s="14"/>
    </row>
    <row r="1557" spans="1:16" s="47" customFormat="1" ht="27" customHeight="1">
      <c r="A1557" s="35" t="s">
        <v>108</v>
      </c>
      <c r="B1557" s="15">
        <f>C1557*1.05</f>
        <v>63</v>
      </c>
      <c r="C1557" s="171">
        <v>60</v>
      </c>
      <c r="D1557" s="171"/>
      <c r="E1557" s="6"/>
      <c r="F1557" s="6"/>
      <c r="G1557" s="6"/>
      <c r="H1557" s="15"/>
      <c r="I1557" s="14"/>
      <c r="K1557" s="83"/>
      <c r="L1557" s="83"/>
      <c r="M1557" s="83"/>
      <c r="N1557" s="83"/>
      <c r="O1557" s="83"/>
      <c r="P1557" s="83"/>
    </row>
    <row r="1558" spans="1:9" ht="27" customHeight="1">
      <c r="A1558" s="5" t="s">
        <v>110</v>
      </c>
      <c r="B1558" s="15">
        <v>3</v>
      </c>
      <c r="C1558" s="171">
        <v>3</v>
      </c>
      <c r="D1558" s="171"/>
      <c r="E1558" s="6"/>
      <c r="F1558" s="6"/>
      <c r="G1558" s="6"/>
      <c r="H1558" s="15"/>
      <c r="I1558" s="14"/>
    </row>
    <row r="1559" spans="1:9" ht="27" customHeight="1">
      <c r="A1559" s="104" t="s">
        <v>92</v>
      </c>
      <c r="B1559" s="22">
        <f>C1559*1.35</f>
        <v>2.7</v>
      </c>
      <c r="C1559" s="22">
        <v>2</v>
      </c>
      <c r="D1559" s="22"/>
      <c r="E1559" s="11"/>
      <c r="F1559" s="11"/>
      <c r="G1559" s="11"/>
      <c r="H1559" s="20"/>
      <c r="I1559" s="34"/>
    </row>
    <row r="1560" spans="1:9" ht="27" customHeight="1">
      <c r="A1560" s="260" t="s">
        <v>383</v>
      </c>
      <c r="B1560" s="271"/>
      <c r="C1560" s="271"/>
      <c r="D1560" s="168" t="s">
        <v>261</v>
      </c>
      <c r="E1560" s="25">
        <v>4</v>
      </c>
      <c r="F1560" s="25">
        <v>5.6</v>
      </c>
      <c r="G1560" s="25">
        <v>10.3</v>
      </c>
      <c r="H1560" s="2">
        <f>E1560*4+F1560*9+G1560*4</f>
        <v>107.60000000000001</v>
      </c>
      <c r="I1560" s="4">
        <v>2.04</v>
      </c>
    </row>
    <row r="1561" spans="1:9" ht="27" customHeight="1">
      <c r="A1561" s="111" t="s">
        <v>32</v>
      </c>
      <c r="B1561" s="91">
        <f>C1561*1.35</f>
        <v>21.6</v>
      </c>
      <c r="C1561" s="57">
        <v>16</v>
      </c>
      <c r="D1561" s="22"/>
      <c r="E1561" s="11"/>
      <c r="F1561" s="11"/>
      <c r="G1561" s="11"/>
      <c r="H1561" s="20"/>
      <c r="I1561" s="22"/>
    </row>
    <row r="1562" spans="1:9" ht="27" customHeight="1">
      <c r="A1562" s="111" t="s">
        <v>33</v>
      </c>
      <c r="B1562" s="91">
        <f>C1562*1.18</f>
        <v>18.88</v>
      </c>
      <c r="C1562" s="67">
        <v>16</v>
      </c>
      <c r="D1562" s="22"/>
      <c r="E1562" s="11"/>
      <c r="F1562" s="11"/>
      <c r="G1562" s="11"/>
      <c r="H1562" s="20"/>
      <c r="I1562" s="4"/>
    </row>
    <row r="1563" spans="1:9" ht="27" customHeight="1">
      <c r="A1563" s="104" t="s">
        <v>34</v>
      </c>
      <c r="B1563" s="20">
        <f>C1563*1.33</f>
        <v>73.15</v>
      </c>
      <c r="C1563" s="22">
        <v>55</v>
      </c>
      <c r="D1563" s="22"/>
      <c r="E1563" s="11"/>
      <c r="F1563" s="11"/>
      <c r="G1563" s="11"/>
      <c r="H1563" s="20"/>
      <c r="I1563" s="4"/>
    </row>
    <row r="1564" spans="1:9" ht="27" customHeight="1">
      <c r="A1564" s="104" t="s">
        <v>35</v>
      </c>
      <c r="B1564" s="20">
        <f>C1564*1.43</f>
        <v>78.64999999999999</v>
      </c>
      <c r="C1564" s="22">
        <v>55</v>
      </c>
      <c r="D1564" s="22"/>
      <c r="E1564" s="11"/>
      <c r="F1564" s="11"/>
      <c r="G1564" s="11"/>
      <c r="H1564" s="20"/>
      <c r="I1564" s="4"/>
    </row>
    <row r="1565" spans="1:9" ht="27" customHeight="1">
      <c r="A1565" s="104" t="s">
        <v>36</v>
      </c>
      <c r="B1565" s="20">
        <f>C1565*1.54</f>
        <v>84.7</v>
      </c>
      <c r="C1565" s="22">
        <v>55</v>
      </c>
      <c r="D1565" s="22"/>
      <c r="E1565" s="11"/>
      <c r="F1565" s="11"/>
      <c r="G1565" s="11"/>
      <c r="H1565" s="20"/>
      <c r="I1565" s="4"/>
    </row>
    <row r="1566" spans="1:9" ht="27" customHeight="1">
      <c r="A1566" s="104" t="s">
        <v>37</v>
      </c>
      <c r="B1566" s="20">
        <f>C1566*1.67</f>
        <v>91.85</v>
      </c>
      <c r="C1566" s="22">
        <v>55</v>
      </c>
      <c r="D1566" s="22"/>
      <c r="E1566" s="11"/>
      <c r="F1566" s="11"/>
      <c r="G1566" s="11"/>
      <c r="H1566" s="20"/>
      <c r="I1566" s="4"/>
    </row>
    <row r="1567" spans="1:9" ht="27" customHeight="1">
      <c r="A1567" s="104" t="s">
        <v>31</v>
      </c>
      <c r="B1567" s="20">
        <v>4</v>
      </c>
      <c r="C1567" s="22">
        <v>4</v>
      </c>
      <c r="D1567" s="22"/>
      <c r="E1567" s="11"/>
      <c r="F1567" s="11"/>
      <c r="G1567" s="11"/>
      <c r="H1567" s="20"/>
      <c r="I1567" s="4"/>
    </row>
    <row r="1568" spans="1:30" s="47" customFormat="1" ht="27" customHeight="1">
      <c r="A1568" s="104" t="s">
        <v>38</v>
      </c>
      <c r="B1568" s="20">
        <f>C1568*1.25</f>
        <v>18.75</v>
      </c>
      <c r="C1568" s="22">
        <v>15</v>
      </c>
      <c r="D1568" s="22"/>
      <c r="E1568" s="11"/>
      <c r="F1568" s="11"/>
      <c r="G1568" s="11"/>
      <c r="H1568" s="20"/>
      <c r="I1568" s="4"/>
      <c r="R1568" s="83"/>
      <c r="S1568" s="83"/>
      <c r="T1568" s="83"/>
      <c r="U1568" s="83"/>
      <c r="V1568" s="83"/>
      <c r="W1568" s="83"/>
      <c r="X1568" s="83"/>
      <c r="Y1568" s="83"/>
      <c r="Z1568" s="83"/>
      <c r="AA1568" s="83"/>
      <c r="AB1568" s="83"/>
      <c r="AC1568" s="83"/>
      <c r="AD1568" s="83"/>
    </row>
    <row r="1569" spans="1:9" ht="27" customHeight="1">
      <c r="A1569" s="104" t="s">
        <v>30</v>
      </c>
      <c r="B1569" s="20">
        <f>C1569*1.33</f>
        <v>19.950000000000003</v>
      </c>
      <c r="C1569" s="22">
        <v>15</v>
      </c>
      <c r="D1569" s="22"/>
      <c r="E1569" s="11"/>
      <c r="F1569" s="11"/>
      <c r="G1569" s="11"/>
      <c r="H1569" s="20"/>
      <c r="I1569" s="4"/>
    </row>
    <row r="1570" spans="1:9" ht="27" customHeight="1">
      <c r="A1570" s="104" t="s">
        <v>39</v>
      </c>
      <c r="B1570" s="20">
        <f>C1570*1.19</f>
        <v>17.849999999999998</v>
      </c>
      <c r="C1570" s="22">
        <v>15</v>
      </c>
      <c r="D1570" s="22"/>
      <c r="E1570" s="11"/>
      <c r="F1570" s="11"/>
      <c r="G1570" s="11"/>
      <c r="H1570" s="20"/>
      <c r="I1570" s="4"/>
    </row>
    <row r="1571" spans="1:9" ht="27" customHeight="1">
      <c r="A1571" s="104" t="s">
        <v>56</v>
      </c>
      <c r="B1571" s="11">
        <v>0.1</v>
      </c>
      <c r="C1571" s="11">
        <v>0.1</v>
      </c>
      <c r="D1571" s="22"/>
      <c r="E1571" s="11"/>
      <c r="F1571" s="11"/>
      <c r="G1571" s="11"/>
      <c r="H1571" s="2"/>
      <c r="I1571" s="34"/>
    </row>
    <row r="1572" spans="1:9" ht="27" customHeight="1">
      <c r="A1572" s="265" t="s">
        <v>150</v>
      </c>
      <c r="B1572" s="265"/>
      <c r="C1572" s="265"/>
      <c r="D1572" s="265"/>
      <c r="E1572" s="265"/>
      <c r="F1572" s="265"/>
      <c r="G1572" s="265"/>
      <c r="H1572" s="265"/>
      <c r="I1572" s="265"/>
    </row>
    <row r="1573" spans="1:9" ht="27" customHeight="1">
      <c r="A1573" s="260" t="s">
        <v>267</v>
      </c>
      <c r="B1573" s="271"/>
      <c r="C1573" s="271"/>
      <c r="D1573" s="168" t="s">
        <v>268</v>
      </c>
      <c r="E1573" s="25">
        <v>5.3</v>
      </c>
      <c r="F1573" s="25">
        <v>6.2</v>
      </c>
      <c r="G1573" s="25">
        <v>14</v>
      </c>
      <c r="H1573" s="2">
        <f>E1573*4+F1573*9+G1573*4</f>
        <v>133</v>
      </c>
      <c r="I1573" s="4">
        <v>2.6</v>
      </c>
    </row>
    <row r="1574" spans="1:9" ht="27" customHeight="1">
      <c r="A1574" s="111" t="s">
        <v>32</v>
      </c>
      <c r="B1574" s="91">
        <f>C1574*1.35</f>
        <v>33.75</v>
      </c>
      <c r="C1574" s="57">
        <v>25</v>
      </c>
      <c r="D1574" s="20"/>
      <c r="E1574" s="11"/>
      <c r="F1574" s="11"/>
      <c r="G1574" s="11"/>
      <c r="H1574" s="20"/>
      <c r="I1574" s="22"/>
    </row>
    <row r="1575" spans="1:9" ht="27" customHeight="1">
      <c r="A1575" s="111" t="s">
        <v>33</v>
      </c>
      <c r="B1575" s="91">
        <f>C1575*1.18</f>
        <v>29.5</v>
      </c>
      <c r="C1575" s="67">
        <v>25</v>
      </c>
      <c r="D1575" s="20"/>
      <c r="E1575" s="11"/>
      <c r="F1575" s="11"/>
      <c r="G1575" s="11"/>
      <c r="H1575" s="20"/>
      <c r="I1575" s="4"/>
    </row>
    <row r="1576" spans="1:9" ht="27" customHeight="1">
      <c r="A1576" s="35" t="s">
        <v>43</v>
      </c>
      <c r="B1576" s="15">
        <v>15</v>
      </c>
      <c r="C1576" s="67">
        <v>15</v>
      </c>
      <c r="D1576" s="20"/>
      <c r="E1576" s="11"/>
      <c r="F1576" s="11"/>
      <c r="G1576" s="11"/>
      <c r="H1576" s="20"/>
      <c r="I1576" s="4"/>
    </row>
    <row r="1577" spans="1:30" ht="27" customHeight="1">
      <c r="A1577" s="35" t="s">
        <v>202</v>
      </c>
      <c r="B1577" s="15">
        <v>4</v>
      </c>
      <c r="C1577" s="67">
        <v>4</v>
      </c>
      <c r="D1577" s="20"/>
      <c r="E1577" s="11"/>
      <c r="F1577" s="11"/>
      <c r="G1577" s="11"/>
      <c r="H1577" s="20"/>
      <c r="I1577" s="4"/>
      <c r="R1577" s="47"/>
      <c r="S1577" s="47"/>
      <c r="T1577" s="47"/>
      <c r="U1577" s="47"/>
      <c r="V1577" s="47"/>
      <c r="W1577" s="47"/>
      <c r="X1577" s="47"/>
      <c r="Y1577" s="47"/>
      <c r="Z1577" s="47"/>
      <c r="AA1577" s="47"/>
      <c r="AB1577" s="47"/>
      <c r="AC1577" s="47"/>
      <c r="AD1577" s="47"/>
    </row>
    <row r="1578" spans="1:9" ht="27" customHeight="1">
      <c r="A1578" s="35" t="s">
        <v>61</v>
      </c>
      <c r="B1578" s="6">
        <v>0.3</v>
      </c>
      <c r="C1578" s="74">
        <v>0.3</v>
      </c>
      <c r="D1578" s="11"/>
      <c r="E1578" s="11"/>
      <c r="F1578" s="11"/>
      <c r="G1578" s="11"/>
      <c r="H1578" s="20"/>
      <c r="I1578" s="4"/>
    </row>
    <row r="1579" spans="1:9" ht="27" customHeight="1">
      <c r="A1579" s="35" t="s">
        <v>60</v>
      </c>
      <c r="B1579" s="15">
        <v>7</v>
      </c>
      <c r="C1579" s="67">
        <v>7</v>
      </c>
      <c r="D1579" s="20"/>
      <c r="E1579" s="11"/>
      <c r="F1579" s="11"/>
      <c r="G1579" s="11"/>
      <c r="H1579" s="20"/>
      <c r="I1579" s="4"/>
    </row>
    <row r="1580" spans="1:9" ht="27" customHeight="1">
      <c r="A1580" s="35" t="s">
        <v>269</v>
      </c>
      <c r="B1580" s="15"/>
      <c r="C1580" s="57">
        <v>50</v>
      </c>
      <c r="D1580" s="20"/>
      <c r="E1580" s="11"/>
      <c r="F1580" s="11"/>
      <c r="G1580" s="11"/>
      <c r="H1580" s="20"/>
      <c r="I1580" s="4"/>
    </row>
    <row r="1581" spans="1:9" ht="27" customHeight="1">
      <c r="A1581" s="35" t="s">
        <v>270</v>
      </c>
      <c r="B1581" s="15"/>
      <c r="C1581" s="57">
        <v>55</v>
      </c>
      <c r="D1581" s="20"/>
      <c r="E1581" s="11"/>
      <c r="F1581" s="11"/>
      <c r="G1581" s="11"/>
      <c r="H1581" s="20"/>
      <c r="I1581" s="4"/>
    </row>
    <row r="1582" spans="1:9" ht="27" customHeight="1">
      <c r="A1582" s="104" t="s">
        <v>34</v>
      </c>
      <c r="B1582" s="20">
        <f>C1582*1.33</f>
        <v>39.900000000000006</v>
      </c>
      <c r="C1582" s="22">
        <v>30</v>
      </c>
      <c r="D1582" s="20"/>
      <c r="E1582" s="11"/>
      <c r="F1582" s="11"/>
      <c r="G1582" s="11"/>
      <c r="H1582" s="20"/>
      <c r="I1582" s="4"/>
    </row>
    <row r="1583" spans="1:9" ht="27" customHeight="1">
      <c r="A1583" s="104" t="s">
        <v>35</v>
      </c>
      <c r="B1583" s="20">
        <f>C1583*1.43</f>
        <v>42.9</v>
      </c>
      <c r="C1583" s="22">
        <v>30</v>
      </c>
      <c r="D1583" s="20"/>
      <c r="E1583" s="11"/>
      <c r="F1583" s="11"/>
      <c r="G1583" s="11"/>
      <c r="H1583" s="20"/>
      <c r="I1583" s="4"/>
    </row>
    <row r="1584" spans="1:9" ht="27" customHeight="1">
      <c r="A1584" s="104" t="s">
        <v>36</v>
      </c>
      <c r="B1584" s="20">
        <f>C1584*1.54</f>
        <v>46.2</v>
      </c>
      <c r="C1584" s="22">
        <v>30</v>
      </c>
      <c r="D1584" s="20"/>
      <c r="E1584" s="11"/>
      <c r="F1584" s="11"/>
      <c r="G1584" s="11"/>
      <c r="H1584" s="20"/>
      <c r="I1584" s="4"/>
    </row>
    <row r="1585" spans="1:9" ht="27" customHeight="1">
      <c r="A1585" s="104" t="s">
        <v>37</v>
      </c>
      <c r="B1585" s="20">
        <f>C1585*1.67</f>
        <v>50.099999999999994</v>
      </c>
      <c r="C1585" s="22">
        <v>30</v>
      </c>
      <c r="D1585" s="20"/>
      <c r="E1585" s="11"/>
      <c r="F1585" s="11"/>
      <c r="G1585" s="11"/>
      <c r="H1585" s="20"/>
      <c r="I1585" s="4"/>
    </row>
    <row r="1586" spans="1:9" ht="27" customHeight="1">
      <c r="A1586" s="104" t="s">
        <v>31</v>
      </c>
      <c r="B1586" s="20">
        <v>4</v>
      </c>
      <c r="C1586" s="22">
        <v>4</v>
      </c>
      <c r="D1586" s="22"/>
      <c r="E1586" s="11"/>
      <c r="F1586" s="11"/>
      <c r="G1586" s="11"/>
      <c r="H1586" s="20"/>
      <c r="I1586" s="4"/>
    </row>
    <row r="1587" spans="1:9" ht="27" customHeight="1">
      <c r="A1587" s="104" t="s">
        <v>38</v>
      </c>
      <c r="B1587" s="20">
        <f>C1587*1.25</f>
        <v>18.75</v>
      </c>
      <c r="C1587" s="22">
        <v>15</v>
      </c>
      <c r="D1587" s="20"/>
      <c r="E1587" s="11"/>
      <c r="F1587" s="11"/>
      <c r="G1587" s="11"/>
      <c r="H1587" s="20"/>
      <c r="I1587" s="4"/>
    </row>
    <row r="1588" spans="1:9" ht="27" customHeight="1">
      <c r="A1588" s="104" t="s">
        <v>30</v>
      </c>
      <c r="B1588" s="20">
        <f>C1588*1.33</f>
        <v>19.950000000000003</v>
      </c>
      <c r="C1588" s="22">
        <v>15</v>
      </c>
      <c r="D1588" s="20"/>
      <c r="E1588" s="11"/>
      <c r="F1588" s="11"/>
      <c r="G1588" s="11"/>
      <c r="H1588" s="20"/>
      <c r="I1588" s="4"/>
    </row>
    <row r="1589" spans="1:9" ht="27" customHeight="1">
      <c r="A1589" s="104" t="s">
        <v>39</v>
      </c>
      <c r="B1589" s="20">
        <f>C1589*1.19</f>
        <v>11.899999999999999</v>
      </c>
      <c r="C1589" s="22">
        <v>10</v>
      </c>
      <c r="D1589" s="20"/>
      <c r="E1589" s="11"/>
      <c r="F1589" s="11"/>
      <c r="G1589" s="11"/>
      <c r="H1589" s="20"/>
      <c r="I1589" s="4"/>
    </row>
    <row r="1590" spans="1:9" ht="27" customHeight="1">
      <c r="A1590" s="104" t="s">
        <v>56</v>
      </c>
      <c r="B1590" s="11">
        <v>0.1</v>
      </c>
      <c r="C1590" s="11">
        <v>0.1</v>
      </c>
      <c r="D1590" s="22"/>
      <c r="E1590" s="11"/>
      <c r="F1590" s="11"/>
      <c r="G1590" s="11"/>
      <c r="H1590" s="2"/>
      <c r="I1590" s="34"/>
    </row>
    <row r="1591" spans="1:9" ht="27" customHeight="1">
      <c r="A1591" s="257" t="s">
        <v>413</v>
      </c>
      <c r="B1591" s="270"/>
      <c r="C1591" s="270"/>
      <c r="D1591" s="214">
        <v>80</v>
      </c>
      <c r="E1591" s="3">
        <v>15</v>
      </c>
      <c r="F1591" s="3">
        <v>9.6</v>
      </c>
      <c r="G1591" s="3">
        <v>3.1</v>
      </c>
      <c r="H1591" s="2">
        <f>E1591*4+F1591*9+G1591*4</f>
        <v>158.79999999999998</v>
      </c>
      <c r="I1591" s="4">
        <v>0.18</v>
      </c>
    </row>
    <row r="1592" spans="1:9" ht="27" customHeight="1">
      <c r="A1592" s="156" t="s">
        <v>221</v>
      </c>
      <c r="B1592" s="78">
        <f>C1592*1.43</f>
        <v>40.04</v>
      </c>
      <c r="C1592" s="20">
        <v>28</v>
      </c>
      <c r="D1592" s="22"/>
      <c r="E1592" s="11"/>
      <c r="F1592" s="11"/>
      <c r="G1592" s="11"/>
      <c r="H1592" s="20"/>
      <c r="I1592" s="27"/>
    </row>
    <row r="1593" spans="1:9" s="47" customFormat="1" ht="46.5" customHeight="1">
      <c r="A1593" s="156" t="s">
        <v>222</v>
      </c>
      <c r="B1593" s="78">
        <f>C1593*1.35</f>
        <v>37.800000000000004</v>
      </c>
      <c r="C1593" s="20">
        <v>28</v>
      </c>
      <c r="D1593" s="22"/>
      <c r="E1593" s="11"/>
      <c r="F1593" s="11"/>
      <c r="G1593" s="11"/>
      <c r="H1593" s="20"/>
      <c r="I1593" s="27"/>
    </row>
    <row r="1594" spans="1:9" s="47" customFormat="1" ht="27" customHeight="1">
      <c r="A1594" s="16" t="s">
        <v>271</v>
      </c>
      <c r="B1594" s="91">
        <v>71.2</v>
      </c>
      <c r="C1594" s="15">
        <v>60.8</v>
      </c>
      <c r="D1594" s="22"/>
      <c r="E1594" s="11"/>
      <c r="F1594" s="11"/>
      <c r="G1594" s="11"/>
      <c r="H1594" s="20"/>
      <c r="I1594" s="27"/>
    </row>
    <row r="1595" spans="1:9" s="47" customFormat="1" ht="27" customHeight="1">
      <c r="A1595" s="16" t="s">
        <v>40</v>
      </c>
      <c r="B1595" s="91">
        <f>C1595*1.36</f>
        <v>82.688</v>
      </c>
      <c r="C1595" s="15">
        <v>60.8</v>
      </c>
      <c r="D1595" s="22"/>
      <c r="E1595" s="11"/>
      <c r="F1595" s="11"/>
      <c r="G1595" s="11"/>
      <c r="H1595" s="20"/>
      <c r="I1595" s="27"/>
    </row>
    <row r="1596" spans="1:9" s="47" customFormat="1" ht="27" customHeight="1">
      <c r="A1596" s="16" t="s">
        <v>33</v>
      </c>
      <c r="B1596" s="91">
        <f>C1596*1.18</f>
        <v>71.97999999999999</v>
      </c>
      <c r="C1596" s="15">
        <v>61</v>
      </c>
      <c r="D1596" s="22"/>
      <c r="E1596" s="11"/>
      <c r="F1596" s="11"/>
      <c r="G1596" s="11"/>
      <c r="H1596" s="20"/>
      <c r="I1596" s="27"/>
    </row>
    <row r="1597" spans="1:9" s="47" customFormat="1" ht="27" customHeight="1">
      <c r="A1597" s="16" t="s">
        <v>240</v>
      </c>
      <c r="B1597" s="91">
        <f>C1596</f>
        <v>61</v>
      </c>
      <c r="C1597" s="15">
        <f>C1596</f>
        <v>61</v>
      </c>
      <c r="D1597" s="22"/>
      <c r="E1597" s="11"/>
      <c r="F1597" s="11"/>
      <c r="G1597" s="11"/>
      <c r="H1597" s="20"/>
      <c r="I1597" s="27"/>
    </row>
    <row r="1598" spans="1:9" s="47" customFormat="1" ht="27" customHeight="1">
      <c r="A1598" s="104" t="s">
        <v>39</v>
      </c>
      <c r="B1598" s="20">
        <v>12</v>
      </c>
      <c r="C1598" s="20">
        <v>9.6</v>
      </c>
      <c r="D1598" s="22"/>
      <c r="E1598" s="11"/>
      <c r="F1598" s="11"/>
      <c r="G1598" s="11"/>
      <c r="H1598" s="20"/>
      <c r="I1598" s="27"/>
    </row>
    <row r="1599" spans="1:9" s="47" customFormat="1" ht="27" customHeight="1">
      <c r="A1599" s="179" t="s">
        <v>202</v>
      </c>
      <c r="B1599" s="20">
        <v>5.36</v>
      </c>
      <c r="C1599" s="20">
        <v>5.36</v>
      </c>
      <c r="D1599" s="20"/>
      <c r="E1599" s="11"/>
      <c r="F1599" s="11"/>
      <c r="G1599" s="11"/>
      <c r="H1599" s="20"/>
      <c r="I1599" s="27"/>
    </row>
    <row r="1600" spans="1:9" s="47" customFormat="1" ht="27" customHeight="1">
      <c r="A1600" s="104" t="s">
        <v>272</v>
      </c>
      <c r="B1600" s="20">
        <v>5.36</v>
      </c>
      <c r="C1600" s="20">
        <v>5.36</v>
      </c>
      <c r="D1600" s="22"/>
      <c r="E1600" s="11"/>
      <c r="F1600" s="11"/>
      <c r="G1600" s="11"/>
      <c r="H1600" s="20"/>
      <c r="I1600" s="27"/>
    </row>
    <row r="1601" spans="1:9" s="47" customFormat="1" ht="27" customHeight="1">
      <c r="A1601" s="104" t="s">
        <v>31</v>
      </c>
      <c r="B1601" s="20">
        <v>2</v>
      </c>
      <c r="C1601" s="20">
        <v>2</v>
      </c>
      <c r="D1601" s="22"/>
      <c r="E1601" s="11"/>
      <c r="F1601" s="11"/>
      <c r="G1601" s="11"/>
      <c r="H1601" s="20"/>
      <c r="I1601" s="27"/>
    </row>
    <row r="1602" spans="1:9" s="47" customFormat="1" ht="27" customHeight="1">
      <c r="A1602" s="267" t="s">
        <v>384</v>
      </c>
      <c r="B1602" s="267"/>
      <c r="C1602" s="267"/>
      <c r="D1602" s="214">
        <v>100</v>
      </c>
      <c r="E1602" s="3">
        <v>1.4</v>
      </c>
      <c r="F1602" s="3">
        <v>3.1</v>
      </c>
      <c r="G1602" s="3">
        <v>14.5</v>
      </c>
      <c r="H1602" s="2">
        <f>E1602*4+F1602*9+G1602*4</f>
        <v>91.5</v>
      </c>
      <c r="I1602" s="4">
        <v>4</v>
      </c>
    </row>
    <row r="1603" spans="1:9" s="47" customFormat="1" ht="27" customHeight="1">
      <c r="A1603" s="175" t="s">
        <v>34</v>
      </c>
      <c r="B1603" s="15">
        <f>C1603*1.33</f>
        <v>133</v>
      </c>
      <c r="C1603" s="22">
        <v>100</v>
      </c>
      <c r="D1603" s="22"/>
      <c r="E1603" s="11"/>
      <c r="F1603" s="11"/>
      <c r="G1603" s="11"/>
      <c r="H1603" s="20"/>
      <c r="I1603" s="22"/>
    </row>
    <row r="1604" spans="1:9" s="47" customFormat="1" ht="27" customHeight="1">
      <c r="A1604" s="175" t="s">
        <v>35</v>
      </c>
      <c r="B1604" s="15">
        <f>C1604*1.43</f>
        <v>143</v>
      </c>
      <c r="C1604" s="22">
        <v>100</v>
      </c>
      <c r="D1604" s="22"/>
      <c r="E1604" s="11"/>
      <c r="F1604" s="11"/>
      <c r="G1604" s="11"/>
      <c r="H1604" s="20"/>
      <c r="I1604" s="217"/>
    </row>
    <row r="1605" spans="1:9" s="47" customFormat="1" ht="27" customHeight="1">
      <c r="A1605" s="175" t="s">
        <v>36</v>
      </c>
      <c r="B1605" s="15">
        <f>C1605*1.54</f>
        <v>154</v>
      </c>
      <c r="C1605" s="22">
        <v>100</v>
      </c>
      <c r="D1605" s="22"/>
      <c r="E1605" s="11"/>
      <c r="F1605" s="11"/>
      <c r="G1605" s="11"/>
      <c r="H1605" s="20"/>
      <c r="I1605" s="217"/>
    </row>
    <row r="1606" spans="1:9" s="47" customFormat="1" ht="27" customHeight="1">
      <c r="A1606" s="175" t="s">
        <v>37</v>
      </c>
      <c r="B1606" s="15">
        <f>C1606*1.67</f>
        <v>167</v>
      </c>
      <c r="C1606" s="22">
        <v>100</v>
      </c>
      <c r="D1606" s="22"/>
      <c r="E1606" s="11"/>
      <c r="F1606" s="11"/>
      <c r="G1606" s="11"/>
      <c r="H1606" s="20"/>
      <c r="I1606" s="217"/>
    </row>
    <row r="1607" spans="1:9" s="47" customFormat="1" ht="27" customHeight="1">
      <c r="A1607" s="104" t="s">
        <v>31</v>
      </c>
      <c r="B1607" s="20">
        <v>3</v>
      </c>
      <c r="C1607" s="20">
        <v>3</v>
      </c>
      <c r="D1607" s="22"/>
      <c r="E1607" s="11"/>
      <c r="F1607" s="11"/>
      <c r="G1607" s="11"/>
      <c r="H1607" s="20"/>
      <c r="I1607" s="27"/>
    </row>
    <row r="1608" spans="1:9" s="47" customFormat="1" ht="27" customHeight="1">
      <c r="A1608" s="267" t="s">
        <v>75</v>
      </c>
      <c r="B1608" s="267"/>
      <c r="C1608" s="267"/>
      <c r="D1608" s="168">
        <v>180</v>
      </c>
      <c r="E1608" s="25">
        <v>0.6</v>
      </c>
      <c r="F1608" s="25">
        <v>0</v>
      </c>
      <c r="G1608" s="25">
        <v>17.5</v>
      </c>
      <c r="H1608" s="37">
        <f>E1608*4+F1608*9+G1608*4</f>
        <v>72.4</v>
      </c>
      <c r="I1608" s="4">
        <v>0.11</v>
      </c>
    </row>
    <row r="1609" spans="1:9" s="47" customFormat="1" ht="27" customHeight="1">
      <c r="A1609" s="5" t="s">
        <v>46</v>
      </c>
      <c r="B1609" s="20">
        <v>12</v>
      </c>
      <c r="C1609" s="20">
        <v>12</v>
      </c>
      <c r="D1609" s="22"/>
      <c r="E1609" s="11"/>
      <c r="F1609" s="11"/>
      <c r="G1609" s="11"/>
      <c r="H1609" s="20"/>
      <c r="I1609" s="31"/>
    </row>
    <row r="1610" spans="1:9" s="47" customFormat="1" ht="27" customHeight="1">
      <c r="A1610" s="58" t="s">
        <v>25</v>
      </c>
      <c r="B1610" s="22">
        <v>10</v>
      </c>
      <c r="C1610" s="22">
        <v>10</v>
      </c>
      <c r="D1610" s="22"/>
      <c r="E1610" s="11"/>
      <c r="F1610" s="11"/>
      <c r="G1610" s="11"/>
      <c r="H1610" s="20"/>
      <c r="I1610" s="11"/>
    </row>
    <row r="1611" spans="1:9" s="47" customFormat="1" ht="27" customHeight="1">
      <c r="A1611" s="257" t="s">
        <v>91</v>
      </c>
      <c r="B1611" s="271"/>
      <c r="C1611" s="271"/>
      <c r="D1611" s="214">
        <v>15</v>
      </c>
      <c r="E1611" s="3">
        <v>1.2500000000000002</v>
      </c>
      <c r="F1611" s="3">
        <v>0.2</v>
      </c>
      <c r="G1611" s="3">
        <v>5.7</v>
      </c>
      <c r="H1611" s="2">
        <v>29.5</v>
      </c>
      <c r="I1611" s="4">
        <v>0</v>
      </c>
    </row>
    <row r="1612" spans="1:9" s="47" customFormat="1" ht="34.5" customHeight="1">
      <c r="A1612" s="12" t="s">
        <v>83</v>
      </c>
      <c r="B1612" s="216"/>
      <c r="C1612" s="216"/>
      <c r="D1612" s="214">
        <v>15</v>
      </c>
      <c r="E1612" s="3"/>
      <c r="F1612" s="3"/>
      <c r="G1612" s="3"/>
      <c r="H1612" s="2"/>
      <c r="I1612" s="4"/>
    </row>
    <row r="1613" spans="1:9" s="47" customFormat="1" ht="27" customHeight="1">
      <c r="A1613" s="269" t="s">
        <v>23</v>
      </c>
      <c r="B1613" s="270"/>
      <c r="C1613" s="270"/>
      <c r="D1613" s="214">
        <v>35</v>
      </c>
      <c r="E1613" s="3">
        <v>2.3</v>
      </c>
      <c r="F1613" s="3">
        <v>0.4</v>
      </c>
      <c r="G1613" s="3">
        <v>11.7</v>
      </c>
      <c r="H1613" s="2">
        <v>62</v>
      </c>
      <c r="I1613" s="4">
        <v>0</v>
      </c>
    </row>
    <row r="1614" spans="1:9" s="47" customFormat="1" ht="27" customHeight="1">
      <c r="A1614" s="263" t="s">
        <v>12</v>
      </c>
      <c r="B1614" s="263"/>
      <c r="C1614" s="263"/>
      <c r="D1614" s="64">
        <f aca="true" t="shared" si="16" ref="D1614:I1614">D1615+D1617</f>
        <v>250</v>
      </c>
      <c r="E1614" s="13">
        <f t="shared" si="16"/>
        <v>1</v>
      </c>
      <c r="F1614" s="13">
        <f t="shared" si="16"/>
        <v>9.5</v>
      </c>
      <c r="G1614" s="13">
        <f t="shared" si="16"/>
        <v>29.5</v>
      </c>
      <c r="H1614" s="46">
        <f t="shared" si="16"/>
        <v>207.5</v>
      </c>
      <c r="I1614" s="13">
        <f t="shared" si="16"/>
        <v>0</v>
      </c>
    </row>
    <row r="1615" spans="1:9" s="47" customFormat="1" ht="51" customHeight="1">
      <c r="A1615" s="261" t="s">
        <v>362</v>
      </c>
      <c r="B1615" s="261"/>
      <c r="C1615" s="261"/>
      <c r="D1615" s="214">
        <v>50</v>
      </c>
      <c r="E1615" s="3">
        <v>0.9</v>
      </c>
      <c r="F1615" s="3">
        <v>9.5</v>
      </c>
      <c r="G1615" s="3">
        <v>11.6</v>
      </c>
      <c r="H1615" s="24">
        <f>E1615*4+F1615*9+G1615*4</f>
        <v>135.5</v>
      </c>
      <c r="I1615" s="4">
        <v>0</v>
      </c>
    </row>
    <row r="1616" spans="1:9" s="47" customFormat="1" ht="50.25" customHeight="1">
      <c r="A1616" s="261" t="s">
        <v>363</v>
      </c>
      <c r="B1616" s="261"/>
      <c r="C1616" s="261"/>
      <c r="D1616" s="214">
        <v>50</v>
      </c>
      <c r="E1616" s="32"/>
      <c r="F1616" s="32"/>
      <c r="G1616" s="32"/>
      <c r="H1616" s="153"/>
      <c r="I1616" s="32"/>
    </row>
    <row r="1617" spans="1:9" s="47" customFormat="1" ht="27" customHeight="1">
      <c r="A1617" s="273" t="s">
        <v>102</v>
      </c>
      <c r="B1617" s="273"/>
      <c r="C1617" s="273"/>
      <c r="D1617" s="214">
        <v>200</v>
      </c>
      <c r="E1617" s="3">
        <v>0.1</v>
      </c>
      <c r="F1617" s="3">
        <v>0</v>
      </c>
      <c r="G1617" s="3">
        <v>17.9</v>
      </c>
      <c r="H1617" s="2">
        <f>E1617*4+F1617*9+G1617*4</f>
        <v>72</v>
      </c>
      <c r="I1617" s="4">
        <v>0</v>
      </c>
    </row>
    <row r="1618" spans="1:9" s="47" customFormat="1" ht="27" customHeight="1">
      <c r="A1618" s="104" t="s">
        <v>27</v>
      </c>
      <c r="B1618" s="22">
        <v>0.4</v>
      </c>
      <c r="C1618" s="22">
        <v>0.4</v>
      </c>
      <c r="D1618" s="22"/>
      <c r="E1618" s="11"/>
      <c r="F1618" s="11"/>
      <c r="G1618" s="11"/>
      <c r="H1618" s="20"/>
      <c r="I1618" s="4"/>
    </row>
    <row r="1619" spans="1:9" s="47" customFormat="1" ht="27" customHeight="1">
      <c r="A1619" s="104" t="s">
        <v>25</v>
      </c>
      <c r="B1619" s="22">
        <v>18</v>
      </c>
      <c r="C1619" s="22">
        <v>18</v>
      </c>
      <c r="D1619" s="22"/>
      <c r="E1619" s="11"/>
      <c r="F1619" s="11"/>
      <c r="G1619" s="11"/>
      <c r="H1619" s="20"/>
      <c r="I1619" s="11"/>
    </row>
    <row r="1620" spans="1:9" s="47" customFormat="1" ht="27" customHeight="1">
      <c r="A1620" s="275" t="s">
        <v>158</v>
      </c>
      <c r="B1620" s="275"/>
      <c r="C1620" s="275"/>
      <c r="D1620" s="167">
        <f>D1621+D1635</f>
        <v>450</v>
      </c>
      <c r="E1620" s="98">
        <f>E1621+E1635+E1638+E1639</f>
        <v>13.290000000000001</v>
      </c>
      <c r="F1620" s="98">
        <f>F1621+F1635+F1638+F1639</f>
        <v>13.579999999999998</v>
      </c>
      <c r="G1620" s="98">
        <f>G1621+G1635+G1638+G1639</f>
        <v>51.40999999999999</v>
      </c>
      <c r="H1620" s="28">
        <f>H1621+H1635+H1638+H1639</f>
        <v>381.02</v>
      </c>
      <c r="I1620" s="28">
        <f>I1621+I1635+I1638+I1639</f>
        <v>15</v>
      </c>
    </row>
    <row r="1621" spans="1:9" s="47" customFormat="1" ht="27" customHeight="1">
      <c r="A1621" s="285" t="s">
        <v>351</v>
      </c>
      <c r="B1621" s="268"/>
      <c r="C1621" s="268"/>
      <c r="D1621" s="168">
        <v>250</v>
      </c>
      <c r="E1621" s="25">
        <v>11.1</v>
      </c>
      <c r="F1621" s="25">
        <v>13.2</v>
      </c>
      <c r="G1621" s="25">
        <v>30.4</v>
      </c>
      <c r="H1621" s="2">
        <f>E1621*4+F1621*9+G1621*4</f>
        <v>284.79999999999995</v>
      </c>
      <c r="I1621" s="4">
        <v>15</v>
      </c>
    </row>
    <row r="1622" spans="1:9" s="47" customFormat="1" ht="27" customHeight="1">
      <c r="A1622" s="104" t="s">
        <v>34</v>
      </c>
      <c r="B1622" s="20">
        <f>C1622*1.33</f>
        <v>190.19</v>
      </c>
      <c r="C1622" s="22">
        <v>143</v>
      </c>
      <c r="D1622" s="22"/>
      <c r="E1622" s="11"/>
      <c r="F1622" s="11"/>
      <c r="G1622" s="11"/>
      <c r="H1622" s="20"/>
      <c r="I1622" s="11"/>
    </row>
    <row r="1623" spans="1:9" s="47" customFormat="1" ht="27" customHeight="1">
      <c r="A1623" s="104" t="s">
        <v>35</v>
      </c>
      <c r="B1623" s="20">
        <f>C1623*1.43</f>
        <v>204.48999999999998</v>
      </c>
      <c r="C1623" s="22">
        <v>143</v>
      </c>
      <c r="D1623" s="22"/>
      <c r="E1623" s="11"/>
      <c r="F1623" s="11"/>
      <c r="G1623" s="11"/>
      <c r="H1623" s="20"/>
      <c r="I1623" s="4"/>
    </row>
    <row r="1624" spans="1:9" s="47" customFormat="1" ht="27" customHeight="1">
      <c r="A1624" s="104" t="s">
        <v>36</v>
      </c>
      <c r="B1624" s="20">
        <f>C1624*1.54</f>
        <v>220.22</v>
      </c>
      <c r="C1624" s="22">
        <v>143</v>
      </c>
      <c r="D1624" s="22"/>
      <c r="E1624" s="11"/>
      <c r="F1624" s="11"/>
      <c r="G1624" s="11"/>
      <c r="H1624" s="20"/>
      <c r="I1624" s="4"/>
    </row>
    <row r="1625" spans="1:9" s="47" customFormat="1" ht="27" customHeight="1">
      <c r="A1625" s="104" t="s">
        <v>37</v>
      </c>
      <c r="B1625" s="20">
        <f>C1625*1.67</f>
        <v>238.81</v>
      </c>
      <c r="C1625" s="22">
        <v>143</v>
      </c>
      <c r="D1625" s="22"/>
      <c r="E1625" s="11"/>
      <c r="F1625" s="11"/>
      <c r="G1625" s="11"/>
      <c r="H1625" s="20"/>
      <c r="I1625" s="4"/>
    </row>
    <row r="1626" spans="1:9" s="47" customFormat="1" ht="27" customHeight="1">
      <c r="A1626" s="104" t="s">
        <v>44</v>
      </c>
      <c r="B1626" s="20">
        <f>C1626*1.19</f>
        <v>82.11</v>
      </c>
      <c r="C1626" s="22">
        <v>69</v>
      </c>
      <c r="D1626" s="22"/>
      <c r="E1626" s="11"/>
      <c r="F1626" s="11"/>
      <c r="G1626" s="11"/>
      <c r="H1626" s="20"/>
      <c r="I1626" s="4"/>
    </row>
    <row r="1627" spans="1:9" s="47" customFormat="1" ht="27" customHeight="1">
      <c r="A1627" s="104" t="s">
        <v>38</v>
      </c>
      <c r="B1627" s="20">
        <f>C1627*1.25</f>
        <v>67.5</v>
      </c>
      <c r="C1627" s="22">
        <v>54</v>
      </c>
      <c r="D1627" s="22"/>
      <c r="E1627" s="11"/>
      <c r="F1627" s="11"/>
      <c r="G1627" s="11"/>
      <c r="H1627" s="20"/>
      <c r="I1627" s="4"/>
    </row>
    <row r="1628" spans="1:9" s="47" customFormat="1" ht="27" customHeight="1">
      <c r="A1628" s="104" t="s">
        <v>30</v>
      </c>
      <c r="B1628" s="20">
        <f>C1628*1.33</f>
        <v>71.82000000000001</v>
      </c>
      <c r="C1628" s="22">
        <v>54</v>
      </c>
      <c r="D1628" s="22"/>
      <c r="E1628" s="11"/>
      <c r="F1628" s="11"/>
      <c r="G1628" s="11"/>
      <c r="H1628" s="20"/>
      <c r="I1628" s="4"/>
    </row>
    <row r="1629" spans="1:9" s="47" customFormat="1" ht="27" customHeight="1">
      <c r="A1629" s="58" t="s">
        <v>188</v>
      </c>
      <c r="B1629" s="20">
        <f>C1629*1.14</f>
        <v>61.559999999999995</v>
      </c>
      <c r="C1629" s="22">
        <v>54</v>
      </c>
      <c r="D1629" s="22"/>
      <c r="E1629" s="11"/>
      <c r="F1629" s="11"/>
      <c r="G1629" s="11"/>
      <c r="H1629" s="20"/>
      <c r="I1629" s="4"/>
    </row>
    <row r="1630" spans="1:9" s="47" customFormat="1" ht="27" customHeight="1">
      <c r="A1630" s="104" t="s">
        <v>39</v>
      </c>
      <c r="B1630" s="20">
        <f>C1630*1.19</f>
        <v>29.75</v>
      </c>
      <c r="C1630" s="22">
        <v>25</v>
      </c>
      <c r="D1630" s="22"/>
      <c r="E1630" s="11"/>
      <c r="F1630" s="11"/>
      <c r="G1630" s="11"/>
      <c r="H1630" s="20"/>
      <c r="I1630" s="4"/>
    </row>
    <row r="1631" spans="1:9" s="47" customFormat="1" ht="27" customHeight="1">
      <c r="A1631" s="104" t="s">
        <v>31</v>
      </c>
      <c r="B1631" s="20">
        <v>12</v>
      </c>
      <c r="C1631" s="22">
        <v>12</v>
      </c>
      <c r="D1631" s="22"/>
      <c r="E1631" s="11"/>
      <c r="F1631" s="11"/>
      <c r="G1631" s="11"/>
      <c r="H1631" s="20"/>
      <c r="I1631" s="4"/>
    </row>
    <row r="1632" spans="1:9" s="47" customFormat="1" ht="27" customHeight="1">
      <c r="A1632" s="104" t="s">
        <v>42</v>
      </c>
      <c r="B1632" s="20">
        <v>12</v>
      </c>
      <c r="C1632" s="22">
        <v>12</v>
      </c>
      <c r="D1632" s="22"/>
      <c r="E1632" s="11"/>
      <c r="F1632" s="11"/>
      <c r="G1632" s="11"/>
      <c r="H1632" s="20"/>
      <c r="I1632" s="4"/>
    </row>
    <row r="1633" spans="1:9" s="47" customFormat="1" ht="27" customHeight="1">
      <c r="A1633" s="104" t="s">
        <v>280</v>
      </c>
      <c r="B1633" s="20">
        <v>15</v>
      </c>
      <c r="C1633" s="22">
        <v>15</v>
      </c>
      <c r="D1633" s="22"/>
      <c r="E1633" s="11"/>
      <c r="F1633" s="11"/>
      <c r="G1633" s="11"/>
      <c r="H1633" s="20"/>
      <c r="I1633" s="4"/>
    </row>
    <row r="1634" spans="1:9" s="47" customFormat="1" ht="27" customHeight="1">
      <c r="A1634" s="104" t="s">
        <v>206</v>
      </c>
      <c r="B1634" s="20">
        <v>12</v>
      </c>
      <c r="C1634" s="20">
        <v>12</v>
      </c>
      <c r="D1634" s="22"/>
      <c r="E1634" s="11"/>
      <c r="F1634" s="11"/>
      <c r="G1634" s="11"/>
      <c r="H1634" s="2"/>
      <c r="I1634" s="34"/>
    </row>
    <row r="1635" spans="1:9" s="47" customFormat="1" ht="27" customHeight="1">
      <c r="A1635" s="307" t="s">
        <v>339</v>
      </c>
      <c r="B1635" s="308"/>
      <c r="C1635" s="309"/>
      <c r="D1635" s="214">
        <v>200</v>
      </c>
      <c r="E1635" s="3">
        <v>0.4</v>
      </c>
      <c r="F1635" s="3">
        <v>0.1</v>
      </c>
      <c r="G1635" s="3">
        <v>12.2</v>
      </c>
      <c r="H1635" s="2">
        <f>G1635*4+F1635*9+E1635*4</f>
        <v>51.3</v>
      </c>
      <c r="I1635" s="4">
        <v>0</v>
      </c>
    </row>
    <row r="1636" spans="1:9" s="47" customFormat="1" ht="27" customHeight="1">
      <c r="A1636" s="58" t="s">
        <v>223</v>
      </c>
      <c r="B1636" s="22">
        <v>2.5</v>
      </c>
      <c r="C1636" s="22">
        <v>2.5</v>
      </c>
      <c r="D1636" s="22"/>
      <c r="E1636" s="11"/>
      <c r="F1636" s="11"/>
      <c r="G1636" s="11"/>
      <c r="H1636" s="20"/>
      <c r="I1636" s="27"/>
    </row>
    <row r="1637" spans="1:9" s="47" customFormat="1" ht="27" customHeight="1">
      <c r="A1637" s="236" t="s">
        <v>25</v>
      </c>
      <c r="B1637" s="22">
        <v>12</v>
      </c>
      <c r="C1637" s="22">
        <v>12</v>
      </c>
      <c r="D1637" s="22"/>
      <c r="E1637" s="11"/>
      <c r="F1637" s="11"/>
      <c r="G1637" s="11"/>
      <c r="H1637" s="20"/>
      <c r="I1637" s="11"/>
    </row>
    <row r="1638" spans="1:9" s="47" customFormat="1" ht="27" customHeight="1">
      <c r="A1638" s="257" t="s">
        <v>23</v>
      </c>
      <c r="B1638" s="257"/>
      <c r="C1638" s="257"/>
      <c r="D1638" s="214">
        <v>15</v>
      </c>
      <c r="E1638" s="3">
        <v>0.99</v>
      </c>
      <c r="F1638" s="3">
        <v>0.18</v>
      </c>
      <c r="G1638" s="3">
        <v>5.01</v>
      </c>
      <c r="H1638" s="2">
        <v>25.619999999999997</v>
      </c>
      <c r="I1638" s="4">
        <v>0</v>
      </c>
    </row>
    <row r="1639" spans="1:9" s="47" customFormat="1" ht="27" customHeight="1">
      <c r="A1639" s="257" t="s">
        <v>91</v>
      </c>
      <c r="B1639" s="257"/>
      <c r="C1639" s="257"/>
      <c r="D1639" s="214">
        <v>10</v>
      </c>
      <c r="E1639" s="3">
        <v>0.8</v>
      </c>
      <c r="F1639" s="3">
        <v>0.1</v>
      </c>
      <c r="G1639" s="3">
        <v>3.8</v>
      </c>
      <c r="H1639" s="2">
        <v>19.3</v>
      </c>
      <c r="I1639" s="4">
        <v>0</v>
      </c>
    </row>
    <row r="1640" spans="1:9" s="47" customFormat="1" ht="27" customHeight="1">
      <c r="A1640" s="257" t="s">
        <v>83</v>
      </c>
      <c r="B1640" s="257"/>
      <c r="C1640" s="257"/>
      <c r="D1640" s="214">
        <v>10</v>
      </c>
      <c r="E1640" s="3"/>
      <c r="F1640" s="3"/>
      <c r="G1640" s="3"/>
      <c r="H1640" s="2"/>
      <c r="I1640" s="3"/>
    </row>
    <row r="1641" spans="1:9" s="47" customFormat="1" ht="27" customHeight="1">
      <c r="A1641" s="263" t="s">
        <v>22</v>
      </c>
      <c r="B1641" s="264"/>
      <c r="C1641" s="264"/>
      <c r="D1641" s="264"/>
      <c r="E1641" s="13">
        <f>E1531+E1549+E1614+E1547+E1620</f>
        <v>46.806666666666665</v>
      </c>
      <c r="F1641" s="13">
        <f>F1531+F1549+F1614+F1547+F1620</f>
        <v>51.82166666666666</v>
      </c>
      <c r="G1641" s="13">
        <f>G1531+G1549+G1614+G1547+G1620</f>
        <v>243.51000000000002</v>
      </c>
      <c r="H1641" s="46">
        <f>H1531+H1549+H1614+H1547+H1620</f>
        <v>1629.8283333333334</v>
      </c>
      <c r="I1641" s="18">
        <f>I1531+I1549+I1614+I1547+I1620</f>
        <v>30.21</v>
      </c>
    </row>
    <row r="1642" spans="1:9" s="47" customFormat="1" ht="27" customHeight="1">
      <c r="A1642" s="259" t="s">
        <v>281</v>
      </c>
      <c r="B1642" s="259"/>
      <c r="C1642" s="259"/>
      <c r="D1642" s="259"/>
      <c r="E1642" s="259"/>
      <c r="F1642" s="259"/>
      <c r="G1642" s="259"/>
      <c r="H1642" s="259"/>
      <c r="I1642" s="259"/>
    </row>
    <row r="1643" spans="1:30" s="47" customFormat="1" ht="27" customHeight="1">
      <c r="A1643" s="274" t="s">
        <v>1</v>
      </c>
      <c r="B1643" s="262" t="s">
        <v>2</v>
      </c>
      <c r="C1643" s="262" t="s">
        <v>3</v>
      </c>
      <c r="D1643" s="262" t="s">
        <v>4</v>
      </c>
      <c r="E1643" s="262"/>
      <c r="F1643" s="262"/>
      <c r="G1643" s="262"/>
      <c r="H1643" s="262"/>
      <c r="I1643" s="116" t="s">
        <v>155</v>
      </c>
      <c r="R1643" s="83"/>
      <c r="S1643" s="83"/>
      <c r="T1643" s="83"/>
      <c r="U1643" s="83"/>
      <c r="V1643" s="83"/>
      <c r="W1643" s="83"/>
      <c r="X1643" s="83"/>
      <c r="Y1643" s="83"/>
      <c r="Z1643" s="83"/>
      <c r="AA1643" s="83"/>
      <c r="AB1643" s="83"/>
      <c r="AC1643" s="83"/>
      <c r="AD1643" s="83"/>
    </row>
    <row r="1644" spans="1:9" ht="27" customHeight="1">
      <c r="A1644" s="274"/>
      <c r="B1644" s="262"/>
      <c r="C1644" s="262"/>
      <c r="D1644" s="220" t="s">
        <v>5</v>
      </c>
      <c r="E1644" s="140" t="s">
        <v>6</v>
      </c>
      <c r="F1644" s="140" t="s">
        <v>7</v>
      </c>
      <c r="G1644" s="140" t="s">
        <v>8</v>
      </c>
      <c r="H1644" s="19" t="s">
        <v>9</v>
      </c>
      <c r="I1644" s="116" t="s">
        <v>137</v>
      </c>
    </row>
    <row r="1645" spans="1:9" ht="27" customHeight="1">
      <c r="A1645" s="263" t="s">
        <v>10</v>
      </c>
      <c r="B1645" s="263"/>
      <c r="C1645" s="263"/>
      <c r="D1645" s="215">
        <f>D1646+D1652+D1654+D1659</f>
        <v>505</v>
      </c>
      <c r="E1645" s="13">
        <f>E1646+E1652+E1654+E1657</f>
        <v>6.2857142857142865</v>
      </c>
      <c r="F1645" s="13">
        <f>F1646+F1652+F1654+F1657</f>
        <v>9.57142857142857</v>
      </c>
      <c r="G1645" s="13">
        <f>G1646+G1652+G1654+G1657</f>
        <v>66.51428571428572</v>
      </c>
      <c r="H1645" s="13">
        <f>H1646+H1652+H1654+H1657</f>
        <v>378.37142857142857</v>
      </c>
      <c r="I1645" s="13">
        <f>I1646+I1652+I1654+I1657</f>
        <v>0</v>
      </c>
    </row>
    <row r="1646" spans="1:9" ht="27" customHeight="1">
      <c r="A1646" s="267" t="s">
        <v>352</v>
      </c>
      <c r="B1646" s="267"/>
      <c r="C1646" s="214"/>
      <c r="D1646" s="23">
        <v>200</v>
      </c>
      <c r="E1646" s="3">
        <v>1.1</v>
      </c>
      <c r="F1646" s="3">
        <v>5.3</v>
      </c>
      <c r="G1646" s="3">
        <v>19.5</v>
      </c>
      <c r="H1646" s="2">
        <f>E1646*4+F1646*9+G1646*4</f>
        <v>130.1</v>
      </c>
      <c r="I1646" s="4">
        <v>0</v>
      </c>
    </row>
    <row r="1647" spans="1:9" ht="27" customHeight="1">
      <c r="A1647" s="104" t="s">
        <v>50</v>
      </c>
      <c r="B1647" s="38">
        <v>25</v>
      </c>
      <c r="C1647" s="38">
        <v>25</v>
      </c>
      <c r="D1647" s="22"/>
      <c r="E1647" s="11"/>
      <c r="F1647" s="11"/>
      <c r="G1647" s="11"/>
      <c r="H1647" s="20"/>
      <c r="I1647" s="31"/>
    </row>
    <row r="1648" spans="1:9" ht="27" customHeight="1">
      <c r="A1648" s="104" t="s">
        <v>60</v>
      </c>
      <c r="B1648" s="38">
        <v>190</v>
      </c>
      <c r="C1648" s="38">
        <v>190</v>
      </c>
      <c r="D1648" s="22"/>
      <c r="E1648" s="11"/>
      <c r="F1648" s="11"/>
      <c r="G1648" s="11"/>
      <c r="H1648" s="20"/>
      <c r="I1648" s="31"/>
    </row>
    <row r="1649" spans="1:9" ht="27" customHeight="1">
      <c r="A1649" s="104" t="s">
        <v>25</v>
      </c>
      <c r="B1649" s="22">
        <v>3</v>
      </c>
      <c r="C1649" s="22">
        <v>3</v>
      </c>
      <c r="D1649" s="22"/>
      <c r="E1649" s="11"/>
      <c r="F1649" s="11"/>
      <c r="G1649" s="11"/>
      <c r="H1649" s="20"/>
      <c r="I1649" s="31"/>
    </row>
    <row r="1650" spans="1:9" ht="27" customHeight="1">
      <c r="A1650" s="99" t="s">
        <v>61</v>
      </c>
      <c r="B1650" s="22">
        <v>1</v>
      </c>
      <c r="C1650" s="22">
        <v>1</v>
      </c>
      <c r="D1650" s="22"/>
      <c r="E1650" s="11"/>
      <c r="F1650" s="11"/>
      <c r="G1650" s="11"/>
      <c r="H1650" s="20"/>
      <c r="I1650" s="31"/>
    </row>
    <row r="1651" spans="1:9" ht="27" customHeight="1">
      <c r="A1651" s="99" t="s">
        <v>31</v>
      </c>
      <c r="B1651" s="22">
        <v>5</v>
      </c>
      <c r="C1651" s="22">
        <v>5</v>
      </c>
      <c r="D1651" s="22"/>
      <c r="E1651" s="11"/>
      <c r="F1651" s="11"/>
      <c r="G1651" s="11"/>
      <c r="H1651" s="20"/>
      <c r="I1651" s="31"/>
    </row>
    <row r="1652" spans="1:30" ht="53.25" customHeight="1">
      <c r="A1652" s="261" t="s">
        <v>387</v>
      </c>
      <c r="B1652" s="261"/>
      <c r="C1652" s="261"/>
      <c r="D1652" s="56" t="s">
        <v>217</v>
      </c>
      <c r="E1652" s="3">
        <v>3.7</v>
      </c>
      <c r="F1652" s="3">
        <v>3.9</v>
      </c>
      <c r="G1652" s="3">
        <v>26.5</v>
      </c>
      <c r="H1652" s="24">
        <f>E1652*4+F1652*9+G1652*4</f>
        <v>155.9</v>
      </c>
      <c r="I1652" s="4">
        <v>0</v>
      </c>
      <c r="R1652" s="47"/>
      <c r="S1652" s="47"/>
      <c r="T1652" s="47"/>
      <c r="U1652" s="47"/>
      <c r="V1652" s="47"/>
      <c r="W1652" s="47"/>
      <c r="X1652" s="47"/>
      <c r="Y1652" s="47"/>
      <c r="Z1652" s="47"/>
      <c r="AA1652" s="47"/>
      <c r="AB1652" s="47"/>
      <c r="AC1652" s="47"/>
      <c r="AD1652" s="47"/>
    </row>
    <row r="1653" spans="1:9" ht="52.5" customHeight="1">
      <c r="A1653" s="58" t="s">
        <v>316</v>
      </c>
      <c r="B1653" s="22">
        <v>25</v>
      </c>
      <c r="C1653" s="22">
        <v>25</v>
      </c>
      <c r="D1653" s="22"/>
      <c r="E1653" s="11"/>
      <c r="F1653" s="11"/>
      <c r="G1653" s="11"/>
      <c r="H1653" s="20"/>
      <c r="I1653" s="31"/>
    </row>
    <row r="1654" spans="1:9" ht="27" customHeight="1">
      <c r="A1654" s="273" t="s">
        <v>79</v>
      </c>
      <c r="B1654" s="273"/>
      <c r="C1654" s="273"/>
      <c r="D1654" s="214">
        <v>180</v>
      </c>
      <c r="E1654" s="3">
        <v>0.5</v>
      </c>
      <c r="F1654" s="3">
        <v>0.2</v>
      </c>
      <c r="G1654" s="3">
        <v>15.5</v>
      </c>
      <c r="H1654" s="2">
        <f>G1654*4+F1654*9+E1654*4</f>
        <v>65.8</v>
      </c>
      <c r="I1654" s="4">
        <v>0</v>
      </c>
    </row>
    <row r="1655" spans="1:9" ht="27" customHeight="1">
      <c r="A1655" s="58" t="s">
        <v>62</v>
      </c>
      <c r="B1655" s="22">
        <v>2</v>
      </c>
      <c r="C1655" s="22">
        <v>2</v>
      </c>
      <c r="D1655" s="22"/>
      <c r="E1655" s="11"/>
      <c r="F1655" s="11"/>
      <c r="G1655" s="11"/>
      <c r="H1655" s="20"/>
      <c r="I1655" s="31"/>
    </row>
    <row r="1656" spans="1:9" ht="27" customHeight="1">
      <c r="A1656" s="58" t="s">
        <v>25</v>
      </c>
      <c r="B1656" s="22">
        <v>15</v>
      </c>
      <c r="C1656" s="22">
        <v>15</v>
      </c>
      <c r="D1656" s="22"/>
      <c r="E1656" s="11"/>
      <c r="F1656" s="11"/>
      <c r="G1656" s="11"/>
      <c r="H1656" s="11"/>
      <c r="I1656" s="11"/>
    </row>
    <row r="1657" spans="1:9" ht="27" customHeight="1">
      <c r="A1657" s="269" t="s">
        <v>23</v>
      </c>
      <c r="B1657" s="270"/>
      <c r="C1657" s="270"/>
      <c r="D1657" s="214">
        <v>15</v>
      </c>
      <c r="E1657" s="3">
        <v>0.9857142857142858</v>
      </c>
      <c r="F1657" s="3">
        <v>0.17142857142857143</v>
      </c>
      <c r="G1657" s="3">
        <v>5.014285714285714</v>
      </c>
      <c r="H1657" s="2">
        <v>26.571428571428573</v>
      </c>
      <c r="I1657" s="4">
        <v>0</v>
      </c>
    </row>
    <row r="1658" spans="1:9" ht="27" customHeight="1">
      <c r="A1658" s="266" t="s">
        <v>68</v>
      </c>
      <c r="B1658" s="266"/>
      <c r="C1658" s="266"/>
      <c r="D1658" s="65"/>
      <c r="E1658" s="13">
        <f>E1659</f>
        <v>1.2</v>
      </c>
      <c r="F1658" s="13">
        <f>F1659</f>
        <v>0.4</v>
      </c>
      <c r="G1658" s="13">
        <f>G1659</f>
        <v>21</v>
      </c>
      <c r="H1658" s="46">
        <f>H1659</f>
        <v>92.4</v>
      </c>
      <c r="I1658" s="13">
        <f>I1659</f>
        <v>6.4</v>
      </c>
    </row>
    <row r="1659" spans="1:9" ht="27" customHeight="1">
      <c r="A1659" s="219" t="s">
        <v>125</v>
      </c>
      <c r="B1659" s="214">
        <v>100</v>
      </c>
      <c r="C1659" s="214">
        <v>100</v>
      </c>
      <c r="D1659" s="214">
        <v>100</v>
      </c>
      <c r="E1659" s="3">
        <v>1.2</v>
      </c>
      <c r="F1659" s="3">
        <v>0.4</v>
      </c>
      <c r="G1659" s="3">
        <v>21</v>
      </c>
      <c r="H1659" s="2">
        <f>E1659*4+F1659*9+G1659*4</f>
        <v>92.4</v>
      </c>
      <c r="I1659" s="4">
        <v>6.4</v>
      </c>
    </row>
    <row r="1660" spans="1:9" ht="27" customHeight="1">
      <c r="A1660" s="263" t="s">
        <v>11</v>
      </c>
      <c r="B1660" s="263"/>
      <c r="C1660" s="263"/>
      <c r="D1660" s="64">
        <f>D1661+D1671+D1682+D1691+D1698</f>
        <v>680</v>
      </c>
      <c r="E1660" s="13">
        <f>E1661+E1671+E1682+E1691+E1698+E1701+E1703</f>
        <v>18.18333333333333</v>
      </c>
      <c r="F1660" s="13">
        <f>F1661+F1671+F1682+F1691+F1698+F1701+F1703</f>
        <v>20.93333333333333</v>
      </c>
      <c r="G1660" s="13">
        <f>G1661+G1671+G1682+G1691+G1698+G1701+G1703</f>
        <v>76.60000000000001</v>
      </c>
      <c r="H1660" s="46">
        <f>H1661+H1671+H1682+H1691+H1698+H1701+H1703</f>
        <v>569.7666666666667</v>
      </c>
      <c r="I1660" s="46">
        <f>I1661+I1671+I1682+I1691+I1698+I1701+I1703</f>
        <v>45.93769230769231</v>
      </c>
    </row>
    <row r="1661" spans="1:9" ht="27" customHeight="1">
      <c r="A1661" s="261" t="s">
        <v>171</v>
      </c>
      <c r="B1661" s="261"/>
      <c r="C1661" s="261"/>
      <c r="D1661" s="214">
        <v>60</v>
      </c>
      <c r="E1661" s="3">
        <v>0.8</v>
      </c>
      <c r="F1661" s="3">
        <v>3</v>
      </c>
      <c r="G1661" s="3">
        <v>3.1</v>
      </c>
      <c r="H1661" s="2">
        <f>E1661*4+F1661*9+G1661*4</f>
        <v>42.6</v>
      </c>
      <c r="I1661" s="4">
        <v>20</v>
      </c>
    </row>
    <row r="1662" spans="1:9" ht="27" customHeight="1">
      <c r="A1662" s="35" t="s">
        <v>105</v>
      </c>
      <c r="B1662" s="15">
        <f>C1662*1.02</f>
        <v>61.2</v>
      </c>
      <c r="C1662" s="171">
        <v>60</v>
      </c>
      <c r="D1662" s="171"/>
      <c r="E1662" s="11"/>
      <c r="F1662" s="11"/>
      <c r="G1662" s="11"/>
      <c r="H1662" s="20"/>
      <c r="I1662" s="11"/>
    </row>
    <row r="1663" spans="1:9" ht="27" customHeight="1">
      <c r="A1663" s="5" t="s">
        <v>106</v>
      </c>
      <c r="B1663" s="15">
        <f>C1663*1.18</f>
        <v>70.8</v>
      </c>
      <c r="C1663" s="171">
        <v>60</v>
      </c>
      <c r="D1663" s="171"/>
      <c r="E1663" s="6"/>
      <c r="F1663" s="6"/>
      <c r="G1663" s="6"/>
      <c r="H1663" s="15"/>
      <c r="I1663" s="14"/>
    </row>
    <row r="1664" spans="1:9" ht="27" customHeight="1">
      <c r="A1664" s="5" t="s">
        <v>110</v>
      </c>
      <c r="B1664" s="15">
        <v>3</v>
      </c>
      <c r="C1664" s="171">
        <v>3</v>
      </c>
      <c r="D1664" s="171"/>
      <c r="E1664" s="6"/>
      <c r="F1664" s="6"/>
      <c r="G1664" s="6"/>
      <c r="H1664" s="15"/>
      <c r="I1664" s="14"/>
    </row>
    <row r="1665" spans="1:9" ht="27" customHeight="1">
      <c r="A1665" s="104" t="s">
        <v>92</v>
      </c>
      <c r="B1665" s="22">
        <f>C1665*1.35</f>
        <v>2.7</v>
      </c>
      <c r="C1665" s="22">
        <v>2</v>
      </c>
      <c r="D1665" s="22"/>
      <c r="E1665" s="11"/>
      <c r="F1665" s="11"/>
      <c r="G1665" s="11"/>
      <c r="H1665" s="20"/>
      <c r="I1665" s="34"/>
    </row>
    <row r="1666" spans="1:9" ht="27" customHeight="1">
      <c r="A1666" s="265" t="s">
        <v>150</v>
      </c>
      <c r="B1666" s="265"/>
      <c r="C1666" s="265"/>
      <c r="D1666" s="265"/>
      <c r="E1666" s="265"/>
      <c r="F1666" s="265"/>
      <c r="G1666" s="265"/>
      <c r="H1666" s="265"/>
      <c r="I1666" s="265"/>
    </row>
    <row r="1667" spans="1:9" ht="27" customHeight="1">
      <c r="A1667" s="267" t="s">
        <v>111</v>
      </c>
      <c r="B1667" s="268"/>
      <c r="C1667" s="268"/>
      <c r="D1667" s="214">
        <v>60</v>
      </c>
      <c r="E1667" s="3">
        <v>0.8</v>
      </c>
      <c r="F1667" s="3">
        <v>0.13333333333333333</v>
      </c>
      <c r="G1667" s="3">
        <v>5.866666666666666</v>
      </c>
      <c r="H1667" s="2">
        <f>E1667*4+F1667*9+G1667*4</f>
        <v>27.866666666666667</v>
      </c>
      <c r="I1667" s="4">
        <v>1.6533333333333333</v>
      </c>
    </row>
    <row r="1668" spans="1:9" ht="27" customHeight="1">
      <c r="A1668" s="58" t="s">
        <v>112</v>
      </c>
      <c r="B1668" s="20">
        <f>C1668*1.25</f>
        <v>78.75</v>
      </c>
      <c r="C1668" s="20">
        <v>63</v>
      </c>
      <c r="D1668" s="22"/>
      <c r="E1668" s="11"/>
      <c r="F1668" s="11"/>
      <c r="G1668" s="11"/>
      <c r="H1668" s="20"/>
      <c r="I1668" s="11"/>
    </row>
    <row r="1669" spans="1:9" ht="27" customHeight="1">
      <c r="A1669" s="104" t="s">
        <v>30</v>
      </c>
      <c r="B1669" s="20">
        <f>C1669*1.33</f>
        <v>83.79</v>
      </c>
      <c r="C1669" s="20">
        <v>63</v>
      </c>
      <c r="D1669" s="22"/>
      <c r="E1669" s="11"/>
      <c r="F1669" s="11"/>
      <c r="G1669" s="11"/>
      <c r="H1669" s="2"/>
      <c r="I1669" s="34"/>
    </row>
    <row r="1670" spans="1:9" ht="27" customHeight="1">
      <c r="A1670" s="104" t="s">
        <v>92</v>
      </c>
      <c r="B1670" s="22">
        <f>C1670*1.35</f>
        <v>2.7</v>
      </c>
      <c r="C1670" s="22">
        <v>2</v>
      </c>
      <c r="D1670" s="22"/>
      <c r="E1670" s="11"/>
      <c r="F1670" s="11"/>
      <c r="G1670" s="11"/>
      <c r="H1670" s="20"/>
      <c r="I1670" s="34"/>
    </row>
    <row r="1671" spans="1:9" ht="27" customHeight="1">
      <c r="A1671" s="285" t="s">
        <v>353</v>
      </c>
      <c r="B1671" s="285"/>
      <c r="C1671" s="285"/>
      <c r="D1671" s="68">
        <v>250</v>
      </c>
      <c r="E1671" s="25">
        <v>2.5</v>
      </c>
      <c r="F1671" s="25">
        <v>4.3</v>
      </c>
      <c r="G1671" s="25">
        <v>8</v>
      </c>
      <c r="H1671" s="2">
        <f>E1671*4+F1671*9+G1671*4</f>
        <v>80.69999999999999</v>
      </c>
      <c r="I1671" s="4">
        <v>4.73</v>
      </c>
    </row>
    <row r="1672" spans="1:9" ht="27" customHeight="1">
      <c r="A1672" s="175" t="s">
        <v>34</v>
      </c>
      <c r="B1672" s="20">
        <f>C1672*1.33</f>
        <v>39.900000000000006</v>
      </c>
      <c r="C1672" s="171">
        <v>30</v>
      </c>
      <c r="D1672" s="214"/>
      <c r="E1672" s="3"/>
      <c r="F1672" s="3"/>
      <c r="G1672" s="3"/>
      <c r="H1672" s="2"/>
      <c r="I1672" s="214"/>
    </row>
    <row r="1673" spans="1:9" ht="27" customHeight="1">
      <c r="A1673" s="175" t="s">
        <v>35</v>
      </c>
      <c r="B1673" s="20">
        <f>C1673*1.43</f>
        <v>42.9</v>
      </c>
      <c r="C1673" s="171">
        <v>30</v>
      </c>
      <c r="D1673" s="214"/>
      <c r="E1673" s="3"/>
      <c r="F1673" s="3"/>
      <c r="G1673" s="3"/>
      <c r="H1673" s="2"/>
      <c r="I1673" s="4"/>
    </row>
    <row r="1674" spans="1:30" s="47" customFormat="1" ht="27" customHeight="1">
      <c r="A1674" s="104" t="s">
        <v>36</v>
      </c>
      <c r="B1674" s="20">
        <f>C1674*1.54</f>
        <v>46.2</v>
      </c>
      <c r="C1674" s="171">
        <v>30</v>
      </c>
      <c r="D1674" s="214"/>
      <c r="E1674" s="3"/>
      <c r="F1674" s="3"/>
      <c r="G1674" s="3"/>
      <c r="H1674" s="2"/>
      <c r="I1674" s="4"/>
      <c r="R1674" s="83"/>
      <c r="S1674" s="83"/>
      <c r="T1674" s="83"/>
      <c r="U1674" s="83"/>
      <c r="V1674" s="83"/>
      <c r="W1674" s="83"/>
      <c r="X1674" s="83"/>
      <c r="Y1674" s="83"/>
      <c r="Z1674" s="83"/>
      <c r="AA1674" s="83"/>
      <c r="AB1674" s="83"/>
      <c r="AC1674" s="83"/>
      <c r="AD1674" s="83"/>
    </row>
    <row r="1675" spans="1:30" s="47" customFormat="1" ht="27" customHeight="1">
      <c r="A1675" s="104" t="s">
        <v>37</v>
      </c>
      <c r="B1675" s="20">
        <f>C1675*1.67</f>
        <v>50.099999999999994</v>
      </c>
      <c r="C1675" s="171">
        <v>30</v>
      </c>
      <c r="D1675" s="214"/>
      <c r="E1675" s="3"/>
      <c r="F1675" s="3"/>
      <c r="G1675" s="3"/>
      <c r="H1675" s="2"/>
      <c r="I1675" s="4"/>
      <c r="R1675" s="83"/>
      <c r="S1675" s="83"/>
      <c r="T1675" s="83"/>
      <c r="U1675" s="83"/>
      <c r="V1675" s="83"/>
      <c r="W1675" s="83"/>
      <c r="X1675" s="83"/>
      <c r="Y1675" s="83"/>
      <c r="Z1675" s="83"/>
      <c r="AA1675" s="83"/>
      <c r="AB1675" s="83"/>
      <c r="AC1675" s="83"/>
      <c r="AD1675" s="83"/>
    </row>
    <row r="1676" spans="1:9" ht="27" customHeight="1">
      <c r="A1676" s="104" t="s">
        <v>44</v>
      </c>
      <c r="B1676" s="20">
        <f>C1676*1.25</f>
        <v>62.5</v>
      </c>
      <c r="C1676" s="20">
        <v>50</v>
      </c>
      <c r="D1676" s="222"/>
      <c r="E1676" s="141"/>
      <c r="F1676" s="11"/>
      <c r="G1676" s="11"/>
      <c r="H1676" s="20"/>
      <c r="I1676" s="4"/>
    </row>
    <row r="1677" spans="1:9" ht="27" customHeight="1">
      <c r="A1677" s="104" t="s">
        <v>38</v>
      </c>
      <c r="B1677" s="20">
        <f>C1677*1.25</f>
        <v>16.25</v>
      </c>
      <c r="C1677" s="20">
        <v>13</v>
      </c>
      <c r="D1677" s="222"/>
      <c r="E1677" s="141"/>
      <c r="F1677" s="11"/>
      <c r="G1677" s="11"/>
      <c r="H1677" s="20"/>
      <c r="I1677" s="4"/>
    </row>
    <row r="1678" spans="1:9" ht="27" customHeight="1">
      <c r="A1678" s="175" t="s">
        <v>30</v>
      </c>
      <c r="B1678" s="20">
        <f>C1678*1.33</f>
        <v>17.29</v>
      </c>
      <c r="C1678" s="20">
        <v>13</v>
      </c>
      <c r="D1678" s="222"/>
      <c r="E1678" s="141"/>
      <c r="F1678" s="11"/>
      <c r="G1678" s="11"/>
      <c r="H1678" s="20"/>
      <c r="I1678" s="4"/>
    </row>
    <row r="1679" spans="1:9" ht="27" customHeight="1">
      <c r="A1679" s="104" t="s">
        <v>39</v>
      </c>
      <c r="B1679" s="20">
        <f>C1679*1.19</f>
        <v>11.899999999999999</v>
      </c>
      <c r="C1679" s="20">
        <v>10</v>
      </c>
      <c r="D1679" s="222"/>
      <c r="E1679" s="141"/>
      <c r="F1679" s="11"/>
      <c r="G1679" s="11"/>
      <c r="H1679" s="20"/>
      <c r="I1679" s="4"/>
    </row>
    <row r="1680" spans="1:9" ht="27" customHeight="1">
      <c r="A1680" s="104" t="s">
        <v>31</v>
      </c>
      <c r="B1680" s="20">
        <v>3</v>
      </c>
      <c r="C1680" s="20">
        <v>3</v>
      </c>
      <c r="D1680" s="222"/>
      <c r="E1680" s="141"/>
      <c r="F1680" s="11"/>
      <c r="G1680" s="11"/>
      <c r="H1680" s="20"/>
      <c r="I1680" s="4"/>
    </row>
    <row r="1681" spans="1:9" ht="27" customHeight="1">
      <c r="A1681" s="104" t="s">
        <v>56</v>
      </c>
      <c r="B1681" s="11">
        <v>0.1</v>
      </c>
      <c r="C1681" s="11">
        <v>0.1</v>
      </c>
      <c r="D1681" s="22"/>
      <c r="E1681" s="11"/>
      <c r="F1681" s="11"/>
      <c r="G1681" s="11"/>
      <c r="H1681" s="2"/>
      <c r="I1681" s="34"/>
    </row>
    <row r="1682" spans="1:9" ht="27" customHeight="1">
      <c r="A1682" s="261" t="s">
        <v>409</v>
      </c>
      <c r="B1682" s="261"/>
      <c r="C1682" s="261"/>
      <c r="D1682" s="214">
        <v>70</v>
      </c>
      <c r="E1682" s="3">
        <v>8.1</v>
      </c>
      <c r="F1682" s="3">
        <v>7.8</v>
      </c>
      <c r="G1682" s="3">
        <v>9.2</v>
      </c>
      <c r="H1682" s="2">
        <f>E1682*4+F1682*9+G1682*4</f>
        <v>139.39999999999998</v>
      </c>
      <c r="I1682" s="4">
        <v>0.5</v>
      </c>
    </row>
    <row r="1683" spans="1:30" ht="27" customHeight="1">
      <c r="A1683" s="16" t="s">
        <v>192</v>
      </c>
      <c r="B1683" s="115">
        <v>52</v>
      </c>
      <c r="C1683" s="63">
        <v>52</v>
      </c>
      <c r="D1683" s="171"/>
      <c r="E1683" s="6"/>
      <c r="F1683" s="6"/>
      <c r="G1683" s="6"/>
      <c r="H1683" s="6"/>
      <c r="I1683" s="14"/>
      <c r="R1683" s="47"/>
      <c r="S1683" s="47"/>
      <c r="T1683" s="47"/>
      <c r="U1683" s="47"/>
      <c r="V1683" s="47"/>
      <c r="W1683" s="47"/>
      <c r="X1683" s="47"/>
      <c r="Y1683" s="47"/>
      <c r="Z1683" s="47"/>
      <c r="AA1683" s="47"/>
      <c r="AB1683" s="47"/>
      <c r="AC1683" s="47"/>
      <c r="AD1683" s="47"/>
    </row>
    <row r="1684" spans="1:30" ht="46.5" customHeight="1">
      <c r="A1684" s="16" t="s">
        <v>204</v>
      </c>
      <c r="B1684" s="78">
        <f>C1684*2.32</f>
        <v>120.63999999999999</v>
      </c>
      <c r="C1684" s="63">
        <v>52</v>
      </c>
      <c r="D1684" s="171"/>
      <c r="E1684" s="11"/>
      <c r="F1684" s="11"/>
      <c r="G1684" s="11"/>
      <c r="H1684" s="20"/>
      <c r="I1684" s="22"/>
      <c r="R1684" s="47"/>
      <c r="S1684" s="47"/>
      <c r="T1684" s="47"/>
      <c r="U1684" s="47"/>
      <c r="V1684" s="47"/>
      <c r="W1684" s="47"/>
      <c r="X1684" s="47"/>
      <c r="Y1684" s="47"/>
      <c r="Z1684" s="47"/>
      <c r="AA1684" s="47"/>
      <c r="AB1684" s="47"/>
      <c r="AC1684" s="47"/>
      <c r="AD1684" s="47"/>
    </row>
    <row r="1685" spans="1:9" ht="27" customHeight="1">
      <c r="A1685" s="16" t="s">
        <v>207</v>
      </c>
      <c r="B1685" s="78">
        <f>C1685*1.27</f>
        <v>66.04</v>
      </c>
      <c r="C1685" s="63">
        <v>52</v>
      </c>
      <c r="D1685" s="171"/>
      <c r="E1685" s="11"/>
      <c r="F1685" s="11"/>
      <c r="G1685" s="11"/>
      <c r="H1685" s="20"/>
      <c r="I1685" s="22"/>
    </row>
    <row r="1686" spans="1:9" ht="27" customHeight="1">
      <c r="A1686" s="35" t="s">
        <v>29</v>
      </c>
      <c r="B1686" s="6">
        <v>15.5</v>
      </c>
      <c r="C1686" s="249">
        <v>15.5</v>
      </c>
      <c r="D1686" s="171"/>
      <c r="E1686" s="6"/>
      <c r="F1686" s="6"/>
      <c r="G1686" s="6"/>
      <c r="H1686" s="15"/>
      <c r="I1686" s="33"/>
    </row>
    <row r="1687" spans="1:9" ht="27" customHeight="1">
      <c r="A1687" s="35" t="s">
        <v>87</v>
      </c>
      <c r="B1687" s="15">
        <v>6</v>
      </c>
      <c r="C1687" s="102">
        <v>6</v>
      </c>
      <c r="D1687" s="171"/>
      <c r="E1687" s="6"/>
      <c r="F1687" s="6"/>
      <c r="G1687" s="6"/>
      <c r="H1687" s="15"/>
      <c r="I1687" s="33"/>
    </row>
    <row r="1688" spans="1:9" ht="27" customHeight="1">
      <c r="A1688" s="35" t="s">
        <v>162</v>
      </c>
      <c r="B1688" s="15">
        <v>14</v>
      </c>
      <c r="C1688" s="15">
        <v>14</v>
      </c>
      <c r="D1688" s="171"/>
      <c r="E1688" s="171"/>
      <c r="F1688" s="6"/>
      <c r="G1688" s="6"/>
      <c r="H1688" s="15"/>
      <c r="I1688" s="33"/>
    </row>
    <row r="1689" spans="1:9" ht="27" customHeight="1">
      <c r="A1689" s="35" t="s">
        <v>153</v>
      </c>
      <c r="B1689" s="15">
        <v>6</v>
      </c>
      <c r="C1689" s="15">
        <v>6</v>
      </c>
      <c r="D1689" s="171"/>
      <c r="E1689" s="6"/>
      <c r="F1689" s="6"/>
      <c r="G1689" s="6"/>
      <c r="H1689" s="15"/>
      <c r="I1689" s="33"/>
    </row>
    <row r="1690" spans="1:9" ht="27" customHeight="1">
      <c r="A1690" s="40" t="s">
        <v>31</v>
      </c>
      <c r="B1690" s="38">
        <v>3</v>
      </c>
      <c r="C1690" s="63">
        <v>3</v>
      </c>
      <c r="D1690" s="171"/>
      <c r="E1690" s="6"/>
      <c r="F1690" s="6"/>
      <c r="G1690" s="6"/>
      <c r="H1690" s="15"/>
      <c r="I1690" s="33"/>
    </row>
    <row r="1691" spans="1:9" ht="27" customHeight="1">
      <c r="A1691" s="272" t="s">
        <v>325</v>
      </c>
      <c r="B1691" s="272"/>
      <c r="C1691" s="272"/>
      <c r="D1691" s="214">
        <v>120</v>
      </c>
      <c r="E1691" s="36">
        <v>2.2</v>
      </c>
      <c r="F1691" s="36">
        <v>4.9</v>
      </c>
      <c r="G1691" s="36">
        <v>14.5</v>
      </c>
      <c r="H1691" s="37">
        <f>E1691*4+F1691*9+G1691*4</f>
        <v>110.9</v>
      </c>
      <c r="I1691" s="36">
        <v>8.307692307692308</v>
      </c>
    </row>
    <row r="1692" spans="1:9" ht="27" customHeight="1">
      <c r="A1692" s="35" t="s">
        <v>34</v>
      </c>
      <c r="B1692" s="20">
        <f>C1692*1.33</f>
        <v>135.66</v>
      </c>
      <c r="C1692" s="171">
        <v>102</v>
      </c>
      <c r="D1692" s="171"/>
      <c r="E1692" s="6"/>
      <c r="F1692" s="6"/>
      <c r="G1692" s="6"/>
      <c r="H1692" s="15"/>
      <c r="I1692" s="171"/>
    </row>
    <row r="1693" spans="1:9" ht="27" customHeight="1">
      <c r="A1693" s="35" t="s">
        <v>35</v>
      </c>
      <c r="B1693" s="20">
        <f>C1693*1.43</f>
        <v>145.85999999999999</v>
      </c>
      <c r="C1693" s="171">
        <v>102</v>
      </c>
      <c r="D1693" s="171"/>
      <c r="E1693" s="6"/>
      <c r="F1693" s="6"/>
      <c r="G1693" s="6"/>
      <c r="H1693" s="15"/>
      <c r="I1693" s="33"/>
    </row>
    <row r="1694" spans="1:9" ht="27" customHeight="1">
      <c r="A1694" s="58" t="s">
        <v>36</v>
      </c>
      <c r="B1694" s="20">
        <f>C1694*1.54</f>
        <v>157.08</v>
      </c>
      <c r="C1694" s="171">
        <v>102</v>
      </c>
      <c r="D1694" s="171"/>
      <c r="E1694" s="6"/>
      <c r="F1694" s="6"/>
      <c r="G1694" s="6"/>
      <c r="H1694" s="15"/>
      <c r="I1694" s="33"/>
    </row>
    <row r="1695" spans="1:9" ht="27" customHeight="1">
      <c r="A1695" s="58" t="s">
        <v>37</v>
      </c>
      <c r="B1695" s="20">
        <f>C1695*1.67</f>
        <v>170.34</v>
      </c>
      <c r="C1695" s="171">
        <v>102</v>
      </c>
      <c r="D1695" s="171"/>
      <c r="E1695" s="6"/>
      <c r="F1695" s="6"/>
      <c r="G1695" s="6"/>
      <c r="H1695" s="15"/>
      <c r="I1695" s="33"/>
    </row>
    <row r="1696" spans="1:9" ht="27" customHeight="1">
      <c r="A1696" s="58" t="s">
        <v>349</v>
      </c>
      <c r="B1696" s="20">
        <v>20</v>
      </c>
      <c r="C1696" s="171">
        <v>20</v>
      </c>
      <c r="D1696" s="171"/>
      <c r="E1696" s="6"/>
      <c r="F1696" s="6"/>
      <c r="G1696" s="6"/>
      <c r="H1696" s="15"/>
      <c r="I1696" s="33"/>
    </row>
    <row r="1697" spans="1:9" ht="27" customHeight="1">
      <c r="A1697" s="58" t="s">
        <v>31</v>
      </c>
      <c r="B1697" s="20">
        <v>5</v>
      </c>
      <c r="C1697" s="171">
        <v>5</v>
      </c>
      <c r="D1697" s="171"/>
      <c r="E1697" s="6"/>
      <c r="F1697" s="6"/>
      <c r="G1697" s="6"/>
      <c r="H1697" s="15"/>
      <c r="I1697" s="33"/>
    </row>
    <row r="1698" spans="1:9" ht="27" customHeight="1">
      <c r="A1698" s="267" t="s">
        <v>96</v>
      </c>
      <c r="B1698" s="267"/>
      <c r="C1698" s="267"/>
      <c r="D1698" s="214">
        <v>180</v>
      </c>
      <c r="E1698" s="3">
        <v>0.2</v>
      </c>
      <c r="F1698" s="3">
        <v>0.2</v>
      </c>
      <c r="G1698" s="3">
        <v>20.6</v>
      </c>
      <c r="H1698" s="2">
        <f>E1698*4+F1698*9+G1698*4</f>
        <v>85</v>
      </c>
      <c r="I1698" s="4">
        <v>12.4</v>
      </c>
    </row>
    <row r="1699" spans="1:9" ht="27" customHeight="1">
      <c r="A1699" s="35" t="s">
        <v>86</v>
      </c>
      <c r="B1699" s="26">
        <f>C1699*1.14</f>
        <v>45.599999999999994</v>
      </c>
      <c r="C1699" s="26">
        <v>40</v>
      </c>
      <c r="D1699" s="214"/>
      <c r="E1699" s="3"/>
      <c r="F1699" s="3"/>
      <c r="G1699" s="3"/>
      <c r="H1699" s="2"/>
      <c r="I1699" s="31"/>
    </row>
    <row r="1700" spans="1:9" ht="27" customHeight="1">
      <c r="A1700" s="40" t="s">
        <v>25</v>
      </c>
      <c r="B1700" s="26">
        <v>12</v>
      </c>
      <c r="C1700" s="26">
        <v>12</v>
      </c>
      <c r="D1700" s="214"/>
      <c r="E1700" s="3"/>
      <c r="F1700" s="3"/>
      <c r="G1700" s="3"/>
      <c r="H1700" s="2"/>
      <c r="I1700" s="3"/>
    </row>
    <row r="1701" spans="1:9" ht="27" customHeight="1">
      <c r="A1701" s="257" t="s">
        <v>91</v>
      </c>
      <c r="B1701" s="271"/>
      <c r="C1701" s="271"/>
      <c r="D1701" s="214">
        <v>25</v>
      </c>
      <c r="E1701" s="3">
        <v>2.0833333333333335</v>
      </c>
      <c r="F1701" s="3">
        <v>0.33333333333333337</v>
      </c>
      <c r="G1701" s="3">
        <v>9.5</v>
      </c>
      <c r="H1701" s="2">
        <v>49.166666666666664</v>
      </c>
      <c r="I1701" s="4">
        <v>0</v>
      </c>
    </row>
    <row r="1702" spans="1:9" ht="27" customHeight="1">
      <c r="A1702" s="12" t="s">
        <v>83</v>
      </c>
      <c r="B1702" s="216"/>
      <c r="C1702" s="216"/>
      <c r="D1702" s="214">
        <v>25</v>
      </c>
      <c r="E1702" s="3"/>
      <c r="F1702" s="3"/>
      <c r="G1702" s="3"/>
      <c r="H1702" s="2"/>
      <c r="I1702" s="3"/>
    </row>
    <row r="1703" spans="1:9" ht="27" customHeight="1">
      <c r="A1703" s="269" t="s">
        <v>23</v>
      </c>
      <c r="B1703" s="270"/>
      <c r="C1703" s="270"/>
      <c r="D1703" s="214">
        <v>35</v>
      </c>
      <c r="E1703" s="3">
        <v>2.3</v>
      </c>
      <c r="F1703" s="3">
        <v>0.4</v>
      </c>
      <c r="G1703" s="3">
        <v>11.7</v>
      </c>
      <c r="H1703" s="2">
        <v>62</v>
      </c>
      <c r="I1703" s="4">
        <v>0</v>
      </c>
    </row>
    <row r="1704" spans="1:9" ht="27" customHeight="1">
      <c r="A1704" s="263" t="s">
        <v>12</v>
      </c>
      <c r="B1704" s="263"/>
      <c r="C1704" s="263"/>
      <c r="D1704" s="64">
        <f aca="true" t="shared" si="17" ref="D1704:I1704">D1705+D1723</f>
        <v>270</v>
      </c>
      <c r="E1704" s="46">
        <f t="shared" si="17"/>
        <v>3.6</v>
      </c>
      <c r="F1704" s="46">
        <f t="shared" si="17"/>
        <v>7.1</v>
      </c>
      <c r="G1704" s="46">
        <f t="shared" si="17"/>
        <v>43.9</v>
      </c>
      <c r="H1704" s="46">
        <f t="shared" si="17"/>
        <v>253.9</v>
      </c>
      <c r="I1704" s="46">
        <f t="shared" si="17"/>
        <v>0.08</v>
      </c>
    </row>
    <row r="1705" spans="1:9" ht="27" customHeight="1">
      <c r="A1705" s="273" t="s">
        <v>273</v>
      </c>
      <c r="B1705" s="324"/>
      <c r="C1705" s="324"/>
      <c r="D1705" s="214">
        <v>70</v>
      </c>
      <c r="E1705" s="3">
        <v>3.5</v>
      </c>
      <c r="F1705" s="3">
        <v>7.1</v>
      </c>
      <c r="G1705" s="3">
        <v>26</v>
      </c>
      <c r="H1705" s="2">
        <f>E1705*4+F1705*9+G1705*4</f>
        <v>181.9</v>
      </c>
      <c r="I1705" s="4">
        <v>0.08</v>
      </c>
    </row>
    <row r="1706" spans="1:9" s="47" customFormat="1" ht="27" customHeight="1">
      <c r="A1706" s="58" t="s">
        <v>43</v>
      </c>
      <c r="B1706" s="22">
        <v>37</v>
      </c>
      <c r="C1706" s="22">
        <v>37</v>
      </c>
      <c r="D1706" s="168"/>
      <c r="E1706" s="25"/>
      <c r="F1706" s="25"/>
      <c r="G1706" s="25"/>
      <c r="H1706" s="21"/>
      <c r="I1706" s="45"/>
    </row>
    <row r="1707" spans="1:9" ht="27" customHeight="1">
      <c r="A1707" s="58" t="s">
        <v>274</v>
      </c>
      <c r="B1707" s="22">
        <v>1.6</v>
      </c>
      <c r="C1707" s="22">
        <v>1.6</v>
      </c>
      <c r="D1707" s="168"/>
      <c r="E1707" s="25"/>
      <c r="F1707" s="25"/>
      <c r="G1707" s="25"/>
      <c r="H1707" s="21"/>
      <c r="I1707" s="45"/>
    </row>
    <row r="1708" spans="1:9" ht="27" customHeight="1">
      <c r="A1708" s="58" t="s">
        <v>25</v>
      </c>
      <c r="B1708" s="22">
        <v>5</v>
      </c>
      <c r="C1708" s="22">
        <v>5</v>
      </c>
      <c r="D1708" s="168"/>
      <c r="E1708" s="25"/>
      <c r="F1708" s="25"/>
      <c r="G1708" s="25"/>
      <c r="H1708" s="21"/>
      <c r="I1708" s="45"/>
    </row>
    <row r="1709" spans="1:9" ht="27" customHeight="1">
      <c r="A1709" s="58" t="s">
        <v>31</v>
      </c>
      <c r="B1709" s="22">
        <v>8</v>
      </c>
      <c r="C1709" s="22">
        <v>8</v>
      </c>
      <c r="D1709" s="168"/>
      <c r="E1709" s="25"/>
      <c r="F1709" s="25"/>
      <c r="G1709" s="25"/>
      <c r="H1709" s="21"/>
      <c r="I1709" s="45"/>
    </row>
    <row r="1710" spans="1:9" ht="27" customHeight="1">
      <c r="A1710" s="35" t="s">
        <v>202</v>
      </c>
      <c r="B1710" s="22">
        <v>5</v>
      </c>
      <c r="C1710" s="22">
        <v>5</v>
      </c>
      <c r="D1710" s="168"/>
      <c r="E1710" s="25"/>
      <c r="F1710" s="25"/>
      <c r="G1710" s="25"/>
      <c r="H1710" s="21"/>
      <c r="I1710" s="45"/>
    </row>
    <row r="1711" spans="1:16" s="47" customFormat="1" ht="27" customHeight="1">
      <c r="A1711" s="40" t="s">
        <v>61</v>
      </c>
      <c r="B1711" s="22">
        <v>0.3</v>
      </c>
      <c r="C1711" s="22">
        <v>0.3</v>
      </c>
      <c r="D1711" s="168"/>
      <c r="E1711" s="25"/>
      <c r="F1711" s="25"/>
      <c r="G1711" s="25"/>
      <c r="H1711" s="21"/>
      <c r="I1711" s="45"/>
      <c r="K1711" s="83"/>
      <c r="L1711" s="83"/>
      <c r="M1711" s="83"/>
      <c r="N1711" s="83"/>
      <c r="O1711" s="83"/>
      <c r="P1711" s="83"/>
    </row>
    <row r="1712" spans="1:9" ht="27" customHeight="1">
      <c r="A1712" s="178" t="s">
        <v>232</v>
      </c>
      <c r="B1712" s="22">
        <v>0.9</v>
      </c>
      <c r="C1712" s="22">
        <v>0.9</v>
      </c>
      <c r="D1712" s="168"/>
      <c r="E1712" s="25"/>
      <c r="F1712" s="25"/>
      <c r="G1712" s="25"/>
      <c r="H1712" s="21"/>
      <c r="I1712" s="45"/>
    </row>
    <row r="1713" spans="1:9" ht="27" customHeight="1">
      <c r="A1713" s="35" t="s">
        <v>275</v>
      </c>
      <c r="B1713" s="6">
        <f>B1712*0.25</f>
        <v>0.225</v>
      </c>
      <c r="C1713" s="6">
        <f>C1712*0.25</f>
        <v>0.225</v>
      </c>
      <c r="D1713" s="171"/>
      <c r="E1713" s="6"/>
      <c r="F1713" s="6"/>
      <c r="G1713" s="6"/>
      <c r="H1713" s="15"/>
      <c r="I1713" s="14"/>
    </row>
    <row r="1714" spans="1:9" ht="43.5" customHeight="1">
      <c r="A1714" s="104" t="s">
        <v>276</v>
      </c>
      <c r="B1714" s="22">
        <v>7.2</v>
      </c>
      <c r="C1714" s="22">
        <v>7</v>
      </c>
      <c r="D1714" s="168"/>
      <c r="E1714" s="25"/>
      <c r="F1714" s="25"/>
      <c r="G1714" s="25"/>
      <c r="H1714" s="21"/>
      <c r="I1714" s="45"/>
    </row>
    <row r="1715" spans="1:9" ht="27" customHeight="1">
      <c r="A1715" s="184" t="s">
        <v>277</v>
      </c>
      <c r="B1715" s="22"/>
      <c r="C1715" s="22"/>
      <c r="D1715" s="168"/>
      <c r="E1715" s="25"/>
      <c r="F1715" s="25"/>
      <c r="G1715" s="25"/>
      <c r="H1715" s="21"/>
      <c r="I1715" s="45"/>
    </row>
    <row r="1716" spans="1:9" ht="27" customHeight="1">
      <c r="A1716" s="58" t="s">
        <v>25</v>
      </c>
      <c r="B1716" s="22">
        <v>1.6</v>
      </c>
      <c r="C1716" s="22">
        <v>1.6</v>
      </c>
      <c r="D1716" s="168"/>
      <c r="E1716" s="25"/>
      <c r="F1716" s="25"/>
      <c r="G1716" s="25"/>
      <c r="H1716" s="21"/>
      <c r="I1716" s="45"/>
    </row>
    <row r="1717" spans="1:9" ht="27" customHeight="1">
      <c r="A1717" s="58" t="s">
        <v>43</v>
      </c>
      <c r="B1717" s="22">
        <v>1.6</v>
      </c>
      <c r="C1717" s="22">
        <v>1.6</v>
      </c>
      <c r="D1717" s="168"/>
      <c r="E1717" s="25"/>
      <c r="F1717" s="25"/>
      <c r="G1717" s="25"/>
      <c r="H1717" s="21"/>
      <c r="I1717" s="45"/>
    </row>
    <row r="1718" spans="1:9" s="47" customFormat="1" ht="27" customHeight="1">
      <c r="A1718" s="58" t="s">
        <v>26</v>
      </c>
      <c r="B1718" s="22">
        <v>0.8</v>
      </c>
      <c r="C1718" s="22">
        <v>0.8</v>
      </c>
      <c r="D1718" s="168"/>
      <c r="E1718" s="25"/>
      <c r="F1718" s="25"/>
      <c r="G1718" s="25"/>
      <c r="H1718" s="21"/>
      <c r="I1718" s="45"/>
    </row>
    <row r="1719" spans="1:9" ht="27" customHeight="1">
      <c r="A1719" s="104" t="s">
        <v>146</v>
      </c>
      <c r="B1719" s="22">
        <v>0.1</v>
      </c>
      <c r="C1719" s="22">
        <v>0.1</v>
      </c>
      <c r="D1719" s="168"/>
      <c r="E1719" s="25"/>
      <c r="F1719" s="25"/>
      <c r="G1719" s="25"/>
      <c r="H1719" s="21"/>
      <c r="I1719" s="45"/>
    </row>
    <row r="1720" spans="1:9" ht="27" customHeight="1">
      <c r="A1720" s="174" t="s">
        <v>278</v>
      </c>
      <c r="B1720" s="22">
        <v>1</v>
      </c>
      <c r="C1720" s="22">
        <v>1</v>
      </c>
      <c r="D1720" s="168"/>
      <c r="E1720" s="25"/>
      <c r="F1720" s="25"/>
      <c r="G1720" s="25"/>
      <c r="H1720" s="21"/>
      <c r="I1720" s="45"/>
    </row>
    <row r="1721" spans="1:9" ht="27" customHeight="1">
      <c r="A1721" s="58" t="s">
        <v>279</v>
      </c>
      <c r="B1721" s="22">
        <v>0.2</v>
      </c>
      <c r="C1721" s="22">
        <v>0.2</v>
      </c>
      <c r="D1721" s="168"/>
      <c r="E1721" s="25"/>
      <c r="F1721" s="25"/>
      <c r="G1721" s="25"/>
      <c r="H1721" s="21"/>
      <c r="I1721" s="45"/>
    </row>
    <row r="1722" spans="1:9" ht="39" customHeight="1">
      <c r="A1722" s="261" t="s">
        <v>364</v>
      </c>
      <c r="B1722" s="261"/>
      <c r="C1722" s="261"/>
      <c r="D1722" s="214">
        <v>70</v>
      </c>
      <c r="E1722" s="128"/>
      <c r="F1722" s="128"/>
      <c r="G1722" s="128"/>
      <c r="H1722" s="129"/>
      <c r="I1722" s="130"/>
    </row>
    <row r="1723" spans="1:9" ht="27" customHeight="1">
      <c r="A1723" s="273" t="s">
        <v>102</v>
      </c>
      <c r="B1723" s="273"/>
      <c r="C1723" s="273"/>
      <c r="D1723" s="214">
        <v>200</v>
      </c>
      <c r="E1723" s="3">
        <v>0.1</v>
      </c>
      <c r="F1723" s="3">
        <v>0</v>
      </c>
      <c r="G1723" s="3">
        <v>17.9</v>
      </c>
      <c r="H1723" s="2">
        <f>E1723*4+F1723*9+G1723*4</f>
        <v>72</v>
      </c>
      <c r="I1723" s="4">
        <v>0</v>
      </c>
    </row>
    <row r="1724" spans="1:9" ht="27" customHeight="1">
      <c r="A1724" s="104" t="s">
        <v>27</v>
      </c>
      <c r="B1724" s="22">
        <v>0.4</v>
      </c>
      <c r="C1724" s="22">
        <v>0.4</v>
      </c>
      <c r="D1724" s="22"/>
      <c r="E1724" s="11"/>
      <c r="F1724" s="11"/>
      <c r="G1724" s="11"/>
      <c r="H1724" s="20"/>
      <c r="I1724" s="4"/>
    </row>
    <row r="1725" spans="1:9" ht="27" customHeight="1">
      <c r="A1725" s="104" t="s">
        <v>25</v>
      </c>
      <c r="B1725" s="22">
        <v>18</v>
      </c>
      <c r="C1725" s="22">
        <v>18</v>
      </c>
      <c r="D1725" s="22"/>
      <c r="E1725" s="11"/>
      <c r="F1725" s="11"/>
      <c r="G1725" s="11"/>
      <c r="H1725" s="20"/>
      <c r="I1725" s="11"/>
    </row>
    <row r="1726" spans="1:9" ht="27" customHeight="1">
      <c r="A1726" s="275" t="s">
        <v>158</v>
      </c>
      <c r="B1726" s="275"/>
      <c r="C1726" s="275"/>
      <c r="D1726" s="167">
        <f>135+D1735+D1738</f>
        <v>465</v>
      </c>
      <c r="E1726" s="98">
        <f>E1727+E1735+E1738</f>
        <v>9.280000000000001</v>
      </c>
      <c r="F1726" s="98">
        <f>F1727+F1735+F1738</f>
        <v>6.2</v>
      </c>
      <c r="G1726" s="98">
        <f>G1727+G1735+G1738</f>
        <v>77.16</v>
      </c>
      <c r="H1726" s="28">
        <f>H1727+H1735+H1738</f>
        <v>401.56</v>
      </c>
      <c r="I1726" s="28">
        <f>I1727+I1735+I1738</f>
        <v>22.099999999999998</v>
      </c>
    </row>
    <row r="1727" spans="1:9" ht="27" customHeight="1">
      <c r="A1727" s="267" t="s">
        <v>335</v>
      </c>
      <c r="B1727" s="267"/>
      <c r="C1727" s="267"/>
      <c r="D1727" s="85" t="s">
        <v>385</v>
      </c>
      <c r="E1727" s="86">
        <v>8.8</v>
      </c>
      <c r="F1727" s="86">
        <v>6.2</v>
      </c>
      <c r="G1727" s="86">
        <v>49.7</v>
      </c>
      <c r="H1727" s="77">
        <f>E1727*4+F1727*9+G1727*4</f>
        <v>289.8</v>
      </c>
      <c r="I1727" s="82">
        <v>0.74</v>
      </c>
    </row>
    <row r="1728" spans="1:9" ht="27" customHeight="1">
      <c r="A1728" s="5" t="s">
        <v>43</v>
      </c>
      <c r="B1728" s="15">
        <v>60</v>
      </c>
      <c r="C1728" s="171">
        <v>60</v>
      </c>
      <c r="D1728" s="171"/>
      <c r="E1728" s="6"/>
      <c r="F1728" s="6"/>
      <c r="G1728" s="6"/>
      <c r="H1728" s="15"/>
      <c r="I1728" s="14"/>
    </row>
    <row r="1729" spans="1:9" ht="27" customHeight="1">
      <c r="A1729" s="5" t="s">
        <v>202</v>
      </c>
      <c r="B1729" s="88">
        <v>40</v>
      </c>
      <c r="C1729" s="84">
        <v>40</v>
      </c>
      <c r="D1729" s="84"/>
      <c r="E1729" s="87"/>
      <c r="F1729" s="87"/>
      <c r="G1729" s="87"/>
      <c r="H1729" s="88"/>
      <c r="I1729" s="89"/>
    </row>
    <row r="1730" spans="1:16" s="47" customFormat="1" ht="27" customHeight="1">
      <c r="A1730" s="5" t="s">
        <v>60</v>
      </c>
      <c r="B1730" s="15">
        <v>34</v>
      </c>
      <c r="C1730" s="171">
        <v>34</v>
      </c>
      <c r="D1730" s="171"/>
      <c r="E1730" s="6"/>
      <c r="F1730" s="6"/>
      <c r="G1730" s="6"/>
      <c r="H1730" s="15"/>
      <c r="I1730" s="14"/>
      <c r="K1730" s="83"/>
      <c r="L1730" s="83"/>
      <c r="M1730" s="83"/>
      <c r="N1730" s="83"/>
      <c r="O1730" s="83"/>
      <c r="P1730" s="83"/>
    </row>
    <row r="1731" spans="1:9" ht="27" customHeight="1">
      <c r="A1731" s="5" t="s">
        <v>61</v>
      </c>
      <c r="B1731" s="6">
        <v>0.5</v>
      </c>
      <c r="C1731" s="171">
        <v>0.5</v>
      </c>
      <c r="D1731" s="171"/>
      <c r="E1731" s="6"/>
      <c r="F1731" s="6"/>
      <c r="G1731" s="6"/>
      <c r="H1731" s="15"/>
      <c r="I1731" s="14"/>
    </row>
    <row r="1732" spans="1:9" s="47" customFormat="1" ht="27" customHeight="1">
      <c r="A1732" s="5" t="s">
        <v>334</v>
      </c>
      <c r="B1732" s="6">
        <v>0.6</v>
      </c>
      <c r="C1732" s="171">
        <v>0.6</v>
      </c>
      <c r="D1732" s="171"/>
      <c r="E1732" s="6"/>
      <c r="F1732" s="6"/>
      <c r="G1732" s="6"/>
      <c r="H1732" s="15"/>
      <c r="I1732" s="14"/>
    </row>
    <row r="1733" spans="1:9" s="47" customFormat="1" ht="27" customHeight="1">
      <c r="A1733" s="5" t="s">
        <v>31</v>
      </c>
      <c r="B1733" s="15">
        <v>2</v>
      </c>
      <c r="C1733" s="171">
        <v>2</v>
      </c>
      <c r="D1733" s="171"/>
      <c r="E1733" s="6"/>
      <c r="F1733" s="6"/>
      <c r="G1733" s="6"/>
      <c r="H1733" s="15"/>
      <c r="I1733" s="14"/>
    </row>
    <row r="1734" spans="1:9" s="47" customFormat="1" ht="48.75" customHeight="1">
      <c r="A1734" s="5" t="s">
        <v>84</v>
      </c>
      <c r="B1734" s="171">
        <v>20.2</v>
      </c>
      <c r="C1734" s="171">
        <v>20</v>
      </c>
      <c r="D1734" s="214"/>
      <c r="E1734" s="3"/>
      <c r="F1734" s="3"/>
      <c r="G1734" s="3"/>
      <c r="H1734" s="3"/>
      <c r="I1734" s="3"/>
    </row>
    <row r="1735" spans="1:9" s="47" customFormat="1" ht="27" customHeight="1">
      <c r="A1735" s="257" t="s">
        <v>159</v>
      </c>
      <c r="B1735" s="257"/>
      <c r="C1735" s="257"/>
      <c r="D1735" s="214">
        <v>200</v>
      </c>
      <c r="E1735" s="3">
        <v>0</v>
      </c>
      <c r="F1735" s="3">
        <v>0</v>
      </c>
      <c r="G1735" s="3">
        <v>15.1</v>
      </c>
      <c r="H1735" s="2">
        <f>E1735*4+F1735*9+G1735*4</f>
        <v>60.4</v>
      </c>
      <c r="I1735" s="4">
        <v>0</v>
      </c>
    </row>
    <row r="1736" spans="1:9" s="47" customFormat="1" ht="27" customHeight="1">
      <c r="A1736" s="104" t="s">
        <v>27</v>
      </c>
      <c r="B1736" s="22">
        <v>0.4</v>
      </c>
      <c r="C1736" s="22">
        <v>0.4</v>
      </c>
      <c r="D1736" s="22"/>
      <c r="E1736" s="11"/>
      <c r="F1736" s="11"/>
      <c r="G1736" s="11"/>
      <c r="H1736" s="20"/>
      <c r="I1736" s="4"/>
    </row>
    <row r="1737" spans="1:9" s="47" customFormat="1" ht="27" customHeight="1">
      <c r="A1737" s="104" t="s">
        <v>25</v>
      </c>
      <c r="B1737" s="22">
        <v>15</v>
      </c>
      <c r="C1737" s="22">
        <v>15</v>
      </c>
      <c r="D1737" s="22"/>
      <c r="E1737" s="11"/>
      <c r="F1737" s="11"/>
      <c r="G1737" s="11"/>
      <c r="H1737" s="20"/>
      <c r="I1737" s="11"/>
    </row>
    <row r="1738" spans="1:9" s="47" customFormat="1" ht="27" customHeight="1">
      <c r="A1738" s="261" t="s">
        <v>166</v>
      </c>
      <c r="B1738" s="261"/>
      <c r="C1738" s="261"/>
      <c r="D1738" s="168">
        <v>130</v>
      </c>
      <c r="E1738" s="25">
        <v>0.48</v>
      </c>
      <c r="F1738" s="25">
        <v>0</v>
      </c>
      <c r="G1738" s="25">
        <v>12.36</v>
      </c>
      <c r="H1738" s="2">
        <v>51.36000000000001</v>
      </c>
      <c r="I1738" s="4">
        <v>21.36</v>
      </c>
    </row>
    <row r="1739" spans="1:9" s="47" customFormat="1" ht="27" customHeight="1">
      <c r="A1739" s="263" t="s">
        <v>22</v>
      </c>
      <c r="B1739" s="264"/>
      <c r="C1739" s="264"/>
      <c r="D1739" s="264"/>
      <c r="E1739" s="13">
        <f>E1645+E1660+E1704+E1658+E1726</f>
        <v>38.54904761904761</v>
      </c>
      <c r="F1739" s="13">
        <f>F1645+F1660+F1704+F1658+F1726</f>
        <v>44.2047619047619</v>
      </c>
      <c r="G1739" s="13">
        <f>G1645+G1660+G1704+G1658+G1726</f>
        <v>285.1742857142857</v>
      </c>
      <c r="H1739" s="46">
        <f>H1645+H1660+H1704+H1658+H1726</f>
        <v>1695.9980952380954</v>
      </c>
      <c r="I1739" s="18">
        <f>I1645+I1660+I1704+I1658+I1726</f>
        <v>74.5176923076923</v>
      </c>
    </row>
    <row r="1740" spans="1:9" s="47" customFormat="1" ht="27" customHeight="1">
      <c r="A1740" s="259" t="s">
        <v>282</v>
      </c>
      <c r="B1740" s="259"/>
      <c r="C1740" s="259"/>
      <c r="D1740" s="259"/>
      <c r="E1740" s="259"/>
      <c r="F1740" s="259"/>
      <c r="G1740" s="259"/>
      <c r="H1740" s="259"/>
      <c r="I1740" s="259"/>
    </row>
    <row r="1741" spans="1:9" s="47" customFormat="1" ht="27" customHeight="1">
      <c r="A1741" s="274" t="s">
        <v>1</v>
      </c>
      <c r="B1741" s="262" t="s">
        <v>2</v>
      </c>
      <c r="C1741" s="262" t="s">
        <v>3</v>
      </c>
      <c r="D1741" s="262" t="s">
        <v>4</v>
      </c>
      <c r="E1741" s="262"/>
      <c r="F1741" s="262"/>
      <c r="G1741" s="262"/>
      <c r="H1741" s="262"/>
      <c r="I1741" s="116" t="s">
        <v>155</v>
      </c>
    </row>
    <row r="1742" spans="1:9" ht="27" customHeight="1">
      <c r="A1742" s="274"/>
      <c r="B1742" s="262"/>
      <c r="C1742" s="262"/>
      <c r="D1742" s="220" t="s">
        <v>5</v>
      </c>
      <c r="E1742" s="140" t="s">
        <v>6</v>
      </c>
      <c r="F1742" s="140" t="s">
        <v>7</v>
      </c>
      <c r="G1742" s="140" t="s">
        <v>8</v>
      </c>
      <c r="H1742" s="19" t="s">
        <v>9</v>
      </c>
      <c r="I1742" s="116" t="s">
        <v>137</v>
      </c>
    </row>
    <row r="1743" spans="1:9" ht="27" customHeight="1">
      <c r="A1743" s="263" t="s">
        <v>10</v>
      </c>
      <c r="B1743" s="263"/>
      <c r="C1743" s="263"/>
      <c r="D1743" s="215">
        <f>D1744+D1747+D1749+D1753</f>
        <v>475</v>
      </c>
      <c r="E1743" s="13">
        <f>SUM(E1744:E1751)</f>
        <v>6.5</v>
      </c>
      <c r="F1743" s="13">
        <f>SUM(F1744:F1751)</f>
        <v>7.800000000000001</v>
      </c>
      <c r="G1743" s="13">
        <f>SUM(G1744:G1751)</f>
        <v>69.92</v>
      </c>
      <c r="H1743" s="46">
        <f>SUM(H1744:H1751)</f>
        <v>375.88</v>
      </c>
      <c r="I1743" s="18">
        <f>SUM(I1744:I1751)</f>
        <v>0</v>
      </c>
    </row>
    <row r="1744" spans="1:9" ht="27" customHeight="1">
      <c r="A1744" s="273" t="s">
        <v>116</v>
      </c>
      <c r="B1744" s="273"/>
      <c r="C1744" s="273"/>
      <c r="D1744" s="214">
        <v>120</v>
      </c>
      <c r="E1744" s="3">
        <v>2.3</v>
      </c>
      <c r="F1744" s="3">
        <v>3.5</v>
      </c>
      <c r="G1744" s="3">
        <v>24.72</v>
      </c>
      <c r="H1744" s="2">
        <f>E1744*4+F1744*9+G1744*4</f>
        <v>139.57999999999998</v>
      </c>
      <c r="I1744" s="4">
        <v>0</v>
      </c>
    </row>
    <row r="1745" spans="1:9" ht="27" customHeight="1">
      <c r="A1745" s="104" t="s">
        <v>47</v>
      </c>
      <c r="B1745" s="20">
        <v>41</v>
      </c>
      <c r="C1745" s="20">
        <v>41</v>
      </c>
      <c r="D1745" s="22"/>
      <c r="E1745" s="11"/>
      <c r="F1745" s="11"/>
      <c r="G1745" s="11"/>
      <c r="H1745" s="20"/>
      <c r="I1745" s="22"/>
    </row>
    <row r="1746" spans="1:9" ht="27" customHeight="1">
      <c r="A1746" s="104" t="s">
        <v>31</v>
      </c>
      <c r="B1746" s="20">
        <v>3</v>
      </c>
      <c r="C1746" s="20">
        <v>3</v>
      </c>
      <c r="D1746" s="22"/>
      <c r="E1746" s="11"/>
      <c r="F1746" s="11"/>
      <c r="G1746" s="11"/>
      <c r="H1746" s="20"/>
      <c r="I1746" s="22"/>
    </row>
    <row r="1747" spans="1:9" ht="49.5" customHeight="1">
      <c r="A1747" s="261" t="s">
        <v>387</v>
      </c>
      <c r="B1747" s="261"/>
      <c r="C1747" s="261"/>
      <c r="D1747" s="56" t="s">
        <v>217</v>
      </c>
      <c r="E1747" s="3">
        <v>3.7</v>
      </c>
      <c r="F1747" s="3">
        <v>3.9</v>
      </c>
      <c r="G1747" s="3">
        <v>26.5</v>
      </c>
      <c r="H1747" s="24">
        <f>E1747*4+F1747*9+G1747*4</f>
        <v>155.9</v>
      </c>
      <c r="I1747" s="4">
        <v>0</v>
      </c>
    </row>
    <row r="1748" spans="1:9" ht="48.75" customHeight="1">
      <c r="A1748" s="58" t="s">
        <v>316</v>
      </c>
      <c r="B1748" s="22">
        <v>25</v>
      </c>
      <c r="C1748" s="22">
        <v>25</v>
      </c>
      <c r="D1748" s="22"/>
      <c r="E1748" s="11"/>
      <c r="F1748" s="11"/>
      <c r="G1748" s="11"/>
      <c r="H1748" s="20"/>
      <c r="I1748" s="31"/>
    </row>
    <row r="1749" spans="1:9" ht="27" customHeight="1">
      <c r="A1749" s="273" t="s">
        <v>406</v>
      </c>
      <c r="B1749" s="273"/>
      <c r="C1749" s="273"/>
      <c r="D1749" s="214">
        <v>180</v>
      </c>
      <c r="E1749" s="3">
        <v>0.5</v>
      </c>
      <c r="F1749" s="3">
        <v>0.4</v>
      </c>
      <c r="G1749" s="3">
        <v>18.7</v>
      </c>
      <c r="H1749" s="2">
        <f>G1749*4+F1749*9+E1749*4</f>
        <v>80.39999999999999</v>
      </c>
      <c r="I1749" s="4">
        <v>0</v>
      </c>
    </row>
    <row r="1750" spans="1:9" ht="27" customHeight="1">
      <c r="A1750" s="58" t="s">
        <v>67</v>
      </c>
      <c r="B1750" s="22">
        <v>2</v>
      </c>
      <c r="C1750" s="22">
        <v>2</v>
      </c>
      <c r="D1750" s="22"/>
      <c r="E1750" s="11"/>
      <c r="F1750" s="11"/>
      <c r="G1750" s="11"/>
      <c r="H1750" s="20"/>
      <c r="I1750" s="27"/>
    </row>
    <row r="1751" spans="1:9" ht="27" customHeight="1">
      <c r="A1751" s="58" t="s">
        <v>25</v>
      </c>
      <c r="B1751" s="22">
        <v>18</v>
      </c>
      <c r="C1751" s="22">
        <v>18</v>
      </c>
      <c r="D1751" s="22"/>
      <c r="E1751" s="11"/>
      <c r="F1751" s="11"/>
      <c r="G1751" s="11"/>
      <c r="H1751" s="20"/>
      <c r="I1751" s="11"/>
    </row>
    <row r="1752" spans="1:9" ht="27" customHeight="1">
      <c r="A1752" s="266" t="s">
        <v>68</v>
      </c>
      <c r="B1752" s="266"/>
      <c r="C1752" s="266"/>
      <c r="D1752" s="65"/>
      <c r="E1752" s="13">
        <f>E1753</f>
        <v>0.4</v>
      </c>
      <c r="F1752" s="13">
        <f>F1753</f>
        <v>0.1</v>
      </c>
      <c r="G1752" s="13">
        <f>G1753</f>
        <v>21</v>
      </c>
      <c r="H1752" s="46">
        <f>H1753</f>
        <v>86.5</v>
      </c>
      <c r="I1752" s="13">
        <f>I1753</f>
        <v>19.3</v>
      </c>
    </row>
    <row r="1753" spans="1:9" ht="27" customHeight="1">
      <c r="A1753" s="257" t="s">
        <v>71</v>
      </c>
      <c r="B1753" s="258"/>
      <c r="C1753" s="258"/>
      <c r="D1753" s="168">
        <v>150</v>
      </c>
      <c r="E1753" s="3">
        <v>0.4</v>
      </c>
      <c r="F1753" s="3">
        <v>0.1</v>
      </c>
      <c r="G1753" s="3">
        <v>21</v>
      </c>
      <c r="H1753" s="2">
        <f>E1753*4+F1753*9+G1753*4</f>
        <v>86.5</v>
      </c>
      <c r="I1753" s="4">
        <v>19.3</v>
      </c>
    </row>
    <row r="1754" spans="1:9" ht="27" customHeight="1">
      <c r="A1754" s="174" t="s">
        <v>53</v>
      </c>
      <c r="B1754" s="171">
        <v>15</v>
      </c>
      <c r="C1754" s="171">
        <v>15</v>
      </c>
      <c r="D1754" s="214"/>
      <c r="E1754" s="36"/>
      <c r="F1754" s="36"/>
      <c r="G1754" s="36"/>
      <c r="H1754" s="37"/>
      <c r="I1754" s="27"/>
    </row>
    <row r="1755" spans="1:9" ht="27" customHeight="1">
      <c r="A1755" s="104" t="s">
        <v>25</v>
      </c>
      <c r="B1755" s="22">
        <v>5</v>
      </c>
      <c r="C1755" s="22">
        <v>5</v>
      </c>
      <c r="D1755" s="22"/>
      <c r="E1755" s="11"/>
      <c r="F1755" s="11"/>
      <c r="G1755" s="11"/>
      <c r="H1755" s="20"/>
      <c r="I1755" s="4"/>
    </row>
    <row r="1756" spans="1:9" ht="27" customHeight="1">
      <c r="A1756" s="263" t="s">
        <v>11</v>
      </c>
      <c r="B1756" s="263"/>
      <c r="C1756" s="263"/>
      <c r="D1756" s="64">
        <f>D1763+260+D1787+D1800+D1809+D1816</f>
        <v>675</v>
      </c>
      <c r="E1756" s="13">
        <f>E1757+E1772+E1787+E1800+E1809+E1816+E1822+E1824</f>
        <v>19.22857142857143</v>
      </c>
      <c r="F1756" s="13">
        <f>F1757+F1772+F1787+F1800+F1809+F1816+F1822+F1824</f>
        <v>22.357142857142854</v>
      </c>
      <c r="G1756" s="13">
        <f>G1757+G1772+G1787+G1800+G1809+G1816+G1822+G1824</f>
        <v>74.87142857142857</v>
      </c>
      <c r="H1756" s="46">
        <f>H1757+H1772+H1787+H1800+H1809+H1816+H1822+H1824</f>
        <v>579.8571428571428</v>
      </c>
      <c r="I1756" s="13">
        <f>I1757+I1772+I1787+I1800+I1809+I1816+I1822+I1824</f>
        <v>34.48</v>
      </c>
    </row>
    <row r="1757" spans="1:9" ht="27" customHeight="1">
      <c r="A1757" s="257" t="s">
        <v>157</v>
      </c>
      <c r="B1757" s="271"/>
      <c r="C1757" s="271"/>
      <c r="D1757" s="214">
        <v>60</v>
      </c>
      <c r="E1757" s="3">
        <v>0.9</v>
      </c>
      <c r="F1757" s="3">
        <v>3</v>
      </c>
      <c r="G1757" s="3">
        <v>4.1</v>
      </c>
      <c r="H1757" s="2">
        <f>E1757*4+F1757*9+G1757*4</f>
        <v>47</v>
      </c>
      <c r="I1757" s="4">
        <v>1.04</v>
      </c>
    </row>
    <row r="1758" spans="1:9" ht="27" customHeight="1">
      <c r="A1758" s="104" t="s">
        <v>38</v>
      </c>
      <c r="B1758" s="20">
        <f>C1758*1.25</f>
        <v>80</v>
      </c>
      <c r="C1758" s="22">
        <v>64</v>
      </c>
      <c r="D1758" s="22"/>
      <c r="E1758" s="11"/>
      <c r="F1758" s="3"/>
      <c r="G1758" s="3"/>
      <c r="H1758" s="2"/>
      <c r="I1758" s="4"/>
    </row>
    <row r="1759" spans="1:9" ht="27" customHeight="1">
      <c r="A1759" s="104" t="s">
        <v>30</v>
      </c>
      <c r="B1759" s="20">
        <f>C1759*1.33</f>
        <v>85.12</v>
      </c>
      <c r="C1759" s="22">
        <v>64</v>
      </c>
      <c r="D1759" s="22"/>
      <c r="E1759" s="11"/>
      <c r="F1759" s="3"/>
      <c r="G1759" s="3"/>
      <c r="H1759" s="2"/>
      <c r="I1759" s="4"/>
    </row>
    <row r="1760" spans="1:9" ht="27" customHeight="1">
      <c r="A1760" s="58" t="s">
        <v>188</v>
      </c>
      <c r="B1760" s="20">
        <f>C1760*1.14</f>
        <v>72.96</v>
      </c>
      <c r="C1760" s="22">
        <f>C1759</f>
        <v>64</v>
      </c>
      <c r="D1760" s="22"/>
      <c r="E1760" s="11"/>
      <c r="F1760" s="11"/>
      <c r="G1760" s="11"/>
      <c r="H1760" s="20"/>
      <c r="I1760" s="4"/>
    </row>
    <row r="1761" spans="1:9" ht="27" customHeight="1">
      <c r="A1761" s="104" t="s">
        <v>31</v>
      </c>
      <c r="B1761" s="22">
        <v>3</v>
      </c>
      <c r="C1761" s="22">
        <v>3</v>
      </c>
      <c r="D1761" s="22"/>
      <c r="E1761" s="11"/>
      <c r="F1761" s="3"/>
      <c r="G1761" s="3"/>
      <c r="H1761" s="2"/>
      <c r="I1761" s="4"/>
    </row>
    <row r="1762" spans="1:9" ht="27" customHeight="1">
      <c r="A1762" s="265" t="s">
        <v>150</v>
      </c>
      <c r="B1762" s="265"/>
      <c r="C1762" s="265"/>
      <c r="D1762" s="265"/>
      <c r="E1762" s="265"/>
      <c r="F1762" s="265"/>
      <c r="G1762" s="265"/>
      <c r="H1762" s="265"/>
      <c r="I1762" s="265"/>
    </row>
    <row r="1763" spans="1:9" ht="27" customHeight="1">
      <c r="A1763" s="267" t="s">
        <v>176</v>
      </c>
      <c r="B1763" s="267"/>
      <c r="C1763" s="267"/>
      <c r="D1763" s="85">
        <v>60</v>
      </c>
      <c r="E1763" s="3">
        <v>0.6</v>
      </c>
      <c r="F1763" s="3">
        <v>3</v>
      </c>
      <c r="G1763" s="3">
        <v>2</v>
      </c>
      <c r="H1763" s="2">
        <f>E1763*4+F1763*9+G1763*4</f>
        <v>37.4</v>
      </c>
      <c r="I1763" s="4">
        <v>8.82</v>
      </c>
    </row>
    <row r="1764" spans="1:9" ht="27" customHeight="1">
      <c r="A1764" s="35" t="s">
        <v>105</v>
      </c>
      <c r="B1764" s="87">
        <f>C1764*1.02</f>
        <v>20.4</v>
      </c>
      <c r="C1764" s="84">
        <v>20</v>
      </c>
      <c r="D1764" s="84"/>
      <c r="E1764" s="87"/>
      <c r="F1764" s="87"/>
      <c r="G1764" s="87"/>
      <c r="H1764" s="88"/>
      <c r="I1764" s="87"/>
    </row>
    <row r="1765" spans="1:9" ht="27" customHeight="1">
      <c r="A1765" s="5" t="s">
        <v>177</v>
      </c>
      <c r="B1765" s="88">
        <f>C1765*1.18</f>
        <v>23.599999999999998</v>
      </c>
      <c r="C1765" s="84">
        <v>20</v>
      </c>
      <c r="D1765" s="84"/>
      <c r="E1765" s="87"/>
      <c r="F1765" s="87"/>
      <c r="G1765" s="87"/>
      <c r="H1765" s="88"/>
      <c r="I1765" s="89"/>
    </row>
    <row r="1766" spans="1:9" ht="27" customHeight="1">
      <c r="A1766" s="5" t="s">
        <v>178</v>
      </c>
      <c r="B1766" s="88">
        <f>C1766*1.02</f>
        <v>35.7</v>
      </c>
      <c r="C1766" s="84">
        <v>35</v>
      </c>
      <c r="D1766" s="84"/>
      <c r="E1766" s="87"/>
      <c r="F1766" s="87"/>
      <c r="G1766" s="87"/>
      <c r="H1766" s="88"/>
      <c r="I1766" s="89"/>
    </row>
    <row r="1767" spans="1:9" ht="27" customHeight="1">
      <c r="A1767" s="35" t="s">
        <v>108</v>
      </c>
      <c r="B1767" s="88">
        <f>C1767*1.05</f>
        <v>36.75</v>
      </c>
      <c r="C1767" s="84">
        <v>35</v>
      </c>
      <c r="D1767" s="84"/>
      <c r="E1767" s="87"/>
      <c r="F1767" s="87"/>
      <c r="G1767" s="87"/>
      <c r="H1767" s="88"/>
      <c r="I1767" s="89"/>
    </row>
    <row r="1768" spans="1:9" s="47" customFormat="1" ht="27" customHeight="1">
      <c r="A1768" s="104" t="s">
        <v>39</v>
      </c>
      <c r="B1768" s="80">
        <f>C1768*1.19</f>
        <v>5.949999999999999</v>
      </c>
      <c r="C1768" s="80">
        <v>5</v>
      </c>
      <c r="D1768" s="84"/>
      <c r="E1768" s="81"/>
      <c r="F1768" s="81"/>
      <c r="G1768" s="81"/>
      <c r="H1768" s="80"/>
      <c r="I1768" s="92"/>
    </row>
    <row r="1769" spans="1:9" ht="27" customHeight="1">
      <c r="A1769" s="104" t="s">
        <v>59</v>
      </c>
      <c r="B1769" s="81">
        <f>C1769*1.25</f>
        <v>6.25</v>
      </c>
      <c r="C1769" s="80">
        <v>5</v>
      </c>
      <c r="D1769" s="84"/>
      <c r="E1769" s="81"/>
      <c r="F1769" s="81"/>
      <c r="G1769" s="81"/>
      <c r="H1769" s="80"/>
      <c r="I1769" s="92"/>
    </row>
    <row r="1770" spans="1:9" ht="27" customHeight="1">
      <c r="A1770" s="104" t="s">
        <v>109</v>
      </c>
      <c r="B1770" s="80">
        <f>C1770*1.35</f>
        <v>6.75</v>
      </c>
      <c r="C1770" s="80">
        <v>5</v>
      </c>
      <c r="D1770" s="84"/>
      <c r="E1770" s="81"/>
      <c r="F1770" s="81"/>
      <c r="G1770" s="81"/>
      <c r="H1770" s="80"/>
      <c r="I1770" s="92"/>
    </row>
    <row r="1771" spans="1:9" ht="27" customHeight="1">
      <c r="A1771" s="104" t="s">
        <v>31</v>
      </c>
      <c r="B1771" s="79">
        <v>3</v>
      </c>
      <c r="C1771" s="79">
        <v>3</v>
      </c>
      <c r="D1771" s="84"/>
      <c r="E1771" s="81"/>
      <c r="F1771" s="81"/>
      <c r="G1771" s="81"/>
      <c r="H1771" s="80"/>
      <c r="I1771" s="92"/>
    </row>
    <row r="1772" spans="1:9" ht="27" customHeight="1">
      <c r="A1772" s="267" t="s">
        <v>354</v>
      </c>
      <c r="B1772" s="267"/>
      <c r="C1772" s="267"/>
      <c r="D1772" s="214" t="s">
        <v>324</v>
      </c>
      <c r="E1772" s="3">
        <v>4.1</v>
      </c>
      <c r="F1772" s="3">
        <v>5.3</v>
      </c>
      <c r="G1772" s="3">
        <v>11.2</v>
      </c>
      <c r="H1772" s="24">
        <f>E1772*4+F1772*9+G1772*4</f>
        <v>108.89999999999999</v>
      </c>
      <c r="I1772" s="4">
        <v>3.85</v>
      </c>
    </row>
    <row r="1773" spans="1:9" ht="27" customHeight="1">
      <c r="A1773" s="111" t="s">
        <v>32</v>
      </c>
      <c r="B1773" s="91">
        <f>C1773*1.35</f>
        <v>21.6</v>
      </c>
      <c r="C1773" s="57">
        <v>16</v>
      </c>
      <c r="D1773" s="22"/>
      <c r="E1773" s="11"/>
      <c r="F1773" s="11"/>
      <c r="G1773" s="11"/>
      <c r="H1773" s="20"/>
      <c r="I1773" s="22"/>
    </row>
    <row r="1774" spans="1:9" ht="27" customHeight="1">
      <c r="A1774" s="111" t="s">
        <v>33</v>
      </c>
      <c r="B1774" s="91">
        <f>C1774*1.18</f>
        <v>18.88</v>
      </c>
      <c r="C1774" s="67">
        <v>16</v>
      </c>
      <c r="D1774" s="22"/>
      <c r="E1774" s="11"/>
      <c r="F1774" s="11"/>
      <c r="G1774" s="11"/>
      <c r="H1774" s="20"/>
      <c r="I1774" s="34"/>
    </row>
    <row r="1775" spans="1:9" ht="27" customHeight="1">
      <c r="A1775" s="104" t="s">
        <v>34</v>
      </c>
      <c r="B1775" s="20">
        <f>C1775*1.33</f>
        <v>46.550000000000004</v>
      </c>
      <c r="C1775" s="26">
        <v>35</v>
      </c>
      <c r="D1775" s="70"/>
      <c r="E1775" s="11"/>
      <c r="F1775" s="11"/>
      <c r="G1775" s="11"/>
      <c r="H1775" s="20"/>
      <c r="I1775" s="11"/>
    </row>
    <row r="1776" spans="1:9" ht="27" customHeight="1">
      <c r="A1776" s="104" t="s">
        <v>35</v>
      </c>
      <c r="B1776" s="20">
        <f>C1776*1.43</f>
        <v>50.05</v>
      </c>
      <c r="C1776" s="26">
        <v>35</v>
      </c>
      <c r="D1776" s="70"/>
      <c r="E1776" s="11"/>
      <c r="F1776" s="11"/>
      <c r="G1776" s="11"/>
      <c r="H1776" s="20"/>
      <c r="I1776" s="34"/>
    </row>
    <row r="1777" spans="1:16" s="47" customFormat="1" ht="27" customHeight="1">
      <c r="A1777" s="104" t="s">
        <v>36</v>
      </c>
      <c r="B1777" s="20">
        <f>C1777*1.54</f>
        <v>53.9</v>
      </c>
      <c r="C1777" s="26">
        <v>35</v>
      </c>
      <c r="D1777" s="70"/>
      <c r="E1777" s="11"/>
      <c r="F1777" s="11"/>
      <c r="G1777" s="11"/>
      <c r="H1777" s="20"/>
      <c r="I1777" s="34"/>
      <c r="K1777" s="83"/>
      <c r="L1777" s="83"/>
      <c r="M1777" s="83"/>
      <c r="N1777" s="83"/>
      <c r="O1777" s="83"/>
      <c r="P1777" s="83"/>
    </row>
    <row r="1778" spans="1:9" ht="27" customHeight="1">
      <c r="A1778" s="104" t="s">
        <v>37</v>
      </c>
      <c r="B1778" s="20">
        <f>C1778*1.67</f>
        <v>58.449999999999996</v>
      </c>
      <c r="C1778" s="26">
        <v>35</v>
      </c>
      <c r="D1778" s="70"/>
      <c r="E1778" s="11"/>
      <c r="F1778" s="11"/>
      <c r="G1778" s="11"/>
      <c r="H1778" s="20"/>
      <c r="I1778" s="34"/>
    </row>
    <row r="1779" spans="1:9" ht="27" customHeight="1">
      <c r="A1779" s="104" t="s">
        <v>283</v>
      </c>
      <c r="B1779" s="20">
        <v>8</v>
      </c>
      <c r="C1779" s="26">
        <v>8</v>
      </c>
      <c r="D1779" s="70"/>
      <c r="E1779" s="11"/>
      <c r="F1779" s="11"/>
      <c r="G1779" s="11"/>
      <c r="H1779" s="20"/>
      <c r="I1779" s="34"/>
    </row>
    <row r="1780" spans="1:19" ht="27" customHeight="1">
      <c r="A1780" s="104" t="s">
        <v>284</v>
      </c>
      <c r="B1780" s="20">
        <v>4</v>
      </c>
      <c r="C1780" s="26">
        <v>4</v>
      </c>
      <c r="D1780" s="70"/>
      <c r="E1780" s="11"/>
      <c r="F1780" s="11"/>
      <c r="G1780" s="11"/>
      <c r="H1780" s="20"/>
      <c r="I1780" s="34"/>
      <c r="Q1780" s="83">
        <v>6500</v>
      </c>
      <c r="S1780" s="83">
        <v>100</v>
      </c>
    </row>
    <row r="1781" spans="1:19" ht="27" customHeight="1">
      <c r="A1781" s="104" t="s">
        <v>38</v>
      </c>
      <c r="B1781" s="11">
        <f>C1781*1.25</f>
        <v>12.5</v>
      </c>
      <c r="C1781" s="22">
        <v>10</v>
      </c>
      <c r="D1781" s="70"/>
      <c r="E1781" s="11"/>
      <c r="F1781" s="11"/>
      <c r="G1781" s="11"/>
      <c r="H1781" s="20"/>
      <c r="I1781" s="34"/>
      <c r="Q1781" s="83">
        <f>Q1780*S1781/S1780</f>
        <v>3900</v>
      </c>
      <c r="S1781" s="83">
        <v>60</v>
      </c>
    </row>
    <row r="1782" spans="1:9" ht="27" customHeight="1">
      <c r="A1782" s="104" t="s">
        <v>30</v>
      </c>
      <c r="B1782" s="22">
        <v>11</v>
      </c>
      <c r="C1782" s="22">
        <v>10</v>
      </c>
      <c r="D1782" s="70"/>
      <c r="E1782" s="11"/>
      <c r="F1782" s="11"/>
      <c r="G1782" s="11"/>
      <c r="H1782" s="20"/>
      <c r="I1782" s="34"/>
    </row>
    <row r="1783" spans="1:9" ht="27" customHeight="1">
      <c r="A1783" s="104" t="s">
        <v>39</v>
      </c>
      <c r="B1783" s="20">
        <f>C1783*1.19</f>
        <v>11.899999999999999</v>
      </c>
      <c r="C1783" s="22">
        <v>10</v>
      </c>
      <c r="D1783" s="70"/>
      <c r="E1783" s="11"/>
      <c r="F1783" s="11"/>
      <c r="G1783" s="11"/>
      <c r="H1783" s="20"/>
      <c r="I1783" s="34"/>
    </row>
    <row r="1784" spans="1:17" ht="27" customHeight="1">
      <c r="A1784" s="104" t="s">
        <v>44</v>
      </c>
      <c r="B1784" s="20">
        <f>C1784*1.25</f>
        <v>37.5</v>
      </c>
      <c r="C1784" s="22">
        <v>30</v>
      </c>
      <c r="D1784" s="70"/>
      <c r="E1784" s="11"/>
      <c r="F1784" s="11"/>
      <c r="G1784" s="11"/>
      <c r="H1784" s="20"/>
      <c r="I1784" s="34"/>
      <c r="Q1784" s="83">
        <f>Q1780-Q1781</f>
        <v>2600</v>
      </c>
    </row>
    <row r="1785" spans="1:9" ht="27" customHeight="1">
      <c r="A1785" s="104" t="s">
        <v>31</v>
      </c>
      <c r="B1785" s="20">
        <v>4</v>
      </c>
      <c r="C1785" s="22">
        <v>4</v>
      </c>
      <c r="D1785" s="70"/>
      <c r="E1785" s="11"/>
      <c r="F1785" s="11"/>
      <c r="G1785" s="11"/>
      <c r="H1785" s="20"/>
      <c r="I1785" s="34"/>
    </row>
    <row r="1786" spans="1:9" ht="27" customHeight="1">
      <c r="A1786" s="5" t="s">
        <v>56</v>
      </c>
      <c r="B1786" s="11">
        <v>0.1</v>
      </c>
      <c r="C1786" s="22">
        <v>0.1</v>
      </c>
      <c r="D1786" s="22"/>
      <c r="E1786" s="142"/>
      <c r="F1786" s="149"/>
      <c r="G1786" s="149"/>
      <c r="H1786" s="101"/>
      <c r="I1786" s="118"/>
    </row>
    <row r="1787" spans="1:9" ht="27" customHeight="1">
      <c r="A1787" s="257" t="s">
        <v>417</v>
      </c>
      <c r="B1787" s="273"/>
      <c r="C1787" s="273"/>
      <c r="D1787" s="251">
        <v>50</v>
      </c>
      <c r="E1787" s="3">
        <v>6.2</v>
      </c>
      <c r="F1787" s="3">
        <v>8.1</v>
      </c>
      <c r="G1787" s="3">
        <v>3.9</v>
      </c>
      <c r="H1787" s="2">
        <f>E1787*4+F1787*9+G1787*4</f>
        <v>113.29999999999998</v>
      </c>
      <c r="I1787" s="4">
        <v>0</v>
      </c>
    </row>
    <row r="1788" spans="1:9" ht="27" customHeight="1">
      <c r="A1788" s="16" t="s">
        <v>195</v>
      </c>
      <c r="B1788" s="105">
        <f>C1788</f>
        <v>36</v>
      </c>
      <c r="C1788" s="171">
        <v>36</v>
      </c>
      <c r="D1788" s="250"/>
      <c r="E1788" s="98"/>
      <c r="F1788" s="98"/>
      <c r="G1788" s="98"/>
      <c r="H1788" s="28"/>
      <c r="I1788" s="96"/>
    </row>
    <row r="1789" spans="1:9" ht="27" customHeight="1">
      <c r="A1789" s="252" t="s">
        <v>40</v>
      </c>
      <c r="B1789" s="91">
        <f>C1789*1.35</f>
        <v>48.6</v>
      </c>
      <c r="C1789" s="171">
        <v>36</v>
      </c>
      <c r="D1789" s="20"/>
      <c r="E1789" s="11"/>
      <c r="F1789" s="11"/>
      <c r="G1789" s="11"/>
      <c r="H1789" s="20"/>
      <c r="I1789" s="4"/>
    </row>
    <row r="1790" spans="1:9" ht="27" customHeight="1">
      <c r="A1790" s="252" t="s">
        <v>33</v>
      </c>
      <c r="B1790" s="91">
        <f>C1790*1.18</f>
        <v>42.48</v>
      </c>
      <c r="C1790" s="171">
        <v>36</v>
      </c>
      <c r="D1790" s="20"/>
      <c r="E1790" s="11"/>
      <c r="F1790" s="11"/>
      <c r="G1790" s="11"/>
      <c r="H1790" s="20"/>
      <c r="I1790" s="11"/>
    </row>
    <row r="1791" spans="1:9" ht="27" customHeight="1">
      <c r="A1791" s="253" t="s">
        <v>34</v>
      </c>
      <c r="B1791" s="88">
        <f>C1791*1.33</f>
        <v>13.3</v>
      </c>
      <c r="C1791" s="88">
        <v>10</v>
      </c>
      <c r="D1791" s="250"/>
      <c r="E1791" s="144"/>
      <c r="F1791" s="144"/>
      <c r="G1791" s="144"/>
      <c r="H1791" s="254"/>
      <c r="I1791" s="96"/>
    </row>
    <row r="1792" spans="1:9" ht="27" customHeight="1">
      <c r="A1792" s="253" t="s">
        <v>35</v>
      </c>
      <c r="B1792" s="88">
        <f>C1792*1.43</f>
        <v>14.299999999999999</v>
      </c>
      <c r="C1792" s="88">
        <v>10</v>
      </c>
      <c r="D1792" s="250"/>
      <c r="E1792" s="144"/>
      <c r="F1792" s="144"/>
      <c r="G1792" s="144"/>
      <c r="H1792" s="254"/>
      <c r="I1792" s="96"/>
    </row>
    <row r="1793" spans="1:9" ht="27" customHeight="1">
      <c r="A1793" s="255" t="s">
        <v>36</v>
      </c>
      <c r="B1793" s="88">
        <f>C1793*1.54</f>
        <v>15.4</v>
      </c>
      <c r="C1793" s="88">
        <v>10</v>
      </c>
      <c r="D1793" s="250"/>
      <c r="E1793" s="144"/>
      <c r="F1793" s="144"/>
      <c r="G1793" s="144"/>
      <c r="H1793" s="254"/>
      <c r="I1793" s="96"/>
    </row>
    <row r="1794" spans="1:9" ht="27" customHeight="1">
      <c r="A1794" s="255" t="s">
        <v>37</v>
      </c>
      <c r="B1794" s="15">
        <f>C1794*1.67</f>
        <v>16.7</v>
      </c>
      <c r="C1794" s="88">
        <v>10</v>
      </c>
      <c r="D1794" s="250"/>
      <c r="E1794" s="144"/>
      <c r="F1794" s="144"/>
      <c r="G1794" s="144"/>
      <c r="H1794" s="254"/>
      <c r="I1794" s="96"/>
    </row>
    <row r="1795" spans="1:9" ht="27" customHeight="1">
      <c r="A1795" s="253" t="s">
        <v>39</v>
      </c>
      <c r="B1795" s="88">
        <f>C1795*1.19</f>
        <v>7.14</v>
      </c>
      <c r="C1795" s="171">
        <v>6</v>
      </c>
      <c r="D1795" s="250"/>
      <c r="E1795" s="98"/>
      <c r="F1795" s="98"/>
      <c r="G1795" s="98"/>
      <c r="H1795" s="28"/>
      <c r="I1795" s="96"/>
    </row>
    <row r="1796" spans="1:9" ht="27" customHeight="1">
      <c r="A1796" s="35" t="s">
        <v>87</v>
      </c>
      <c r="B1796" s="38">
        <v>4</v>
      </c>
      <c r="C1796" s="171">
        <v>4</v>
      </c>
      <c r="D1796" s="250"/>
      <c r="E1796" s="98"/>
      <c r="F1796" s="98"/>
      <c r="G1796" s="98"/>
      <c r="H1796" s="28"/>
      <c r="I1796" s="96"/>
    </row>
    <row r="1797" spans="1:9" ht="27" customHeight="1">
      <c r="A1797" s="5" t="s">
        <v>206</v>
      </c>
      <c r="B1797" s="151">
        <v>4</v>
      </c>
      <c r="C1797" s="171">
        <v>4</v>
      </c>
      <c r="D1797" s="250"/>
      <c r="E1797" s="98"/>
      <c r="F1797" s="98"/>
      <c r="G1797" s="98"/>
      <c r="H1797" s="28"/>
      <c r="I1797" s="96"/>
    </row>
    <row r="1798" spans="1:9" ht="27" customHeight="1">
      <c r="A1798" s="256" t="s">
        <v>31</v>
      </c>
      <c r="B1798" s="171">
        <v>2</v>
      </c>
      <c r="C1798" s="171">
        <v>2</v>
      </c>
      <c r="D1798" s="250"/>
      <c r="E1798" s="98"/>
      <c r="F1798" s="98"/>
      <c r="G1798" s="98"/>
      <c r="H1798" s="28"/>
      <c r="I1798" s="96"/>
    </row>
    <row r="1799" spans="1:9" ht="27" customHeight="1">
      <c r="A1799" s="267" t="s">
        <v>356</v>
      </c>
      <c r="B1799" s="267"/>
      <c r="C1799" s="267"/>
      <c r="D1799" s="168" t="s">
        <v>357</v>
      </c>
      <c r="E1799" s="142"/>
      <c r="F1799" s="149"/>
      <c r="G1799" s="149"/>
      <c r="H1799" s="101"/>
      <c r="I1799" s="118"/>
    </row>
    <row r="1800" spans="1:9" ht="27" customHeight="1">
      <c r="A1800" s="257" t="s">
        <v>124</v>
      </c>
      <c r="B1800" s="257"/>
      <c r="C1800" s="257"/>
      <c r="D1800" s="214">
        <v>75</v>
      </c>
      <c r="E1800" s="3">
        <v>2.8</v>
      </c>
      <c r="F1800" s="3">
        <v>2.8</v>
      </c>
      <c r="G1800" s="3">
        <v>11.7</v>
      </c>
      <c r="H1800" s="24">
        <f>E1800*4+F1800*9+G1800*4</f>
        <v>83.19999999999999</v>
      </c>
      <c r="I1800" s="4">
        <v>20.65</v>
      </c>
    </row>
    <row r="1801" spans="1:9" ht="27" customHeight="1">
      <c r="A1801" s="58" t="s">
        <v>44</v>
      </c>
      <c r="B1801" s="20">
        <f>C1801*1.25</f>
        <v>108.75</v>
      </c>
      <c r="C1801" s="61">
        <v>87</v>
      </c>
      <c r="D1801" s="22"/>
      <c r="E1801" s="11"/>
      <c r="F1801" s="11"/>
      <c r="G1801" s="11"/>
      <c r="H1801" s="20"/>
      <c r="I1801" s="22"/>
    </row>
    <row r="1802" spans="1:9" ht="27" customHeight="1">
      <c r="A1802" s="58" t="s">
        <v>38</v>
      </c>
      <c r="B1802" s="11">
        <f>C1802*1.25</f>
        <v>6.25</v>
      </c>
      <c r="C1802" s="61">
        <v>5</v>
      </c>
      <c r="D1802" s="22"/>
      <c r="E1802" s="11"/>
      <c r="F1802" s="11"/>
      <c r="G1802" s="11"/>
      <c r="H1802" s="20"/>
      <c r="I1802" s="34"/>
    </row>
    <row r="1803" spans="1:9" ht="27" customHeight="1">
      <c r="A1803" s="58" t="s">
        <v>30</v>
      </c>
      <c r="B1803" s="20">
        <f>C1803*1.33</f>
        <v>6.65</v>
      </c>
      <c r="C1803" s="61">
        <v>5</v>
      </c>
      <c r="D1803" s="22"/>
      <c r="E1803" s="3"/>
      <c r="F1803" s="3"/>
      <c r="G1803" s="3"/>
      <c r="H1803" s="24"/>
      <c r="I1803" s="4"/>
    </row>
    <row r="1804" spans="1:9" ht="65.25" customHeight="1">
      <c r="A1804" s="58" t="s">
        <v>126</v>
      </c>
      <c r="B1804" s="11">
        <v>1.5</v>
      </c>
      <c r="C1804" s="11">
        <v>1.5</v>
      </c>
      <c r="D1804" s="22"/>
      <c r="E1804" s="11"/>
      <c r="F1804" s="11"/>
      <c r="G1804" s="11"/>
      <c r="H1804" s="20"/>
      <c r="I1804" s="22"/>
    </row>
    <row r="1805" spans="1:9" ht="27" customHeight="1">
      <c r="A1805" s="58" t="s">
        <v>39</v>
      </c>
      <c r="B1805" s="11">
        <f>C1805*1.19</f>
        <v>3.57</v>
      </c>
      <c r="C1805" s="20">
        <v>3</v>
      </c>
      <c r="D1805" s="22"/>
      <c r="E1805" s="11"/>
      <c r="F1805" s="11"/>
      <c r="G1805" s="11"/>
      <c r="H1805" s="20"/>
      <c r="I1805" s="34"/>
    </row>
    <row r="1806" spans="1:9" ht="27" customHeight="1">
      <c r="A1806" s="40" t="s">
        <v>31</v>
      </c>
      <c r="B1806" s="38">
        <v>2</v>
      </c>
      <c r="C1806" s="63">
        <v>2</v>
      </c>
      <c r="D1806" s="22"/>
      <c r="E1806" s="6"/>
      <c r="F1806" s="6"/>
      <c r="G1806" s="6"/>
      <c r="H1806" s="15"/>
      <c r="I1806" s="223"/>
    </row>
    <row r="1807" spans="1:9" ht="27" customHeight="1">
      <c r="A1807" s="58" t="s">
        <v>43</v>
      </c>
      <c r="B1807" s="20">
        <v>2</v>
      </c>
      <c r="C1807" s="20">
        <v>2</v>
      </c>
      <c r="D1807" s="22"/>
      <c r="E1807" s="11"/>
      <c r="F1807" s="11"/>
      <c r="G1807" s="11"/>
      <c r="H1807" s="20"/>
      <c r="I1807" s="119"/>
    </row>
    <row r="1808" spans="1:9" ht="27" customHeight="1">
      <c r="A1808" s="58" t="s">
        <v>25</v>
      </c>
      <c r="B1808" s="11">
        <v>0.5</v>
      </c>
      <c r="C1808" s="11">
        <v>0.5</v>
      </c>
      <c r="D1808" s="22"/>
      <c r="E1808" s="11"/>
      <c r="F1808" s="11"/>
      <c r="G1808" s="11"/>
      <c r="H1808" s="20"/>
      <c r="I1808" s="34"/>
    </row>
    <row r="1809" spans="1:9" ht="27" customHeight="1">
      <c r="A1809" s="267" t="s">
        <v>355</v>
      </c>
      <c r="B1809" s="267"/>
      <c r="C1809" s="267"/>
      <c r="D1809" s="168">
        <v>50</v>
      </c>
      <c r="E1809" s="25">
        <v>0.9</v>
      </c>
      <c r="F1809" s="3">
        <v>2.4</v>
      </c>
      <c r="G1809" s="3">
        <v>7.9</v>
      </c>
      <c r="H1809" s="2">
        <f>E1809*4+F1809*9+G1809*4</f>
        <v>56.8</v>
      </c>
      <c r="I1809" s="4">
        <v>7.84</v>
      </c>
    </row>
    <row r="1810" spans="1:9" ht="27" customHeight="1">
      <c r="A1810" s="58" t="s">
        <v>34</v>
      </c>
      <c r="B1810" s="20">
        <f>C1810*1.33</f>
        <v>66.5</v>
      </c>
      <c r="C1810" s="26">
        <v>50</v>
      </c>
      <c r="D1810" s="22"/>
      <c r="E1810" s="11"/>
      <c r="F1810" s="11"/>
      <c r="G1810" s="11"/>
      <c r="H1810" s="20"/>
      <c r="I1810" s="31"/>
    </row>
    <row r="1811" spans="1:9" ht="27" customHeight="1">
      <c r="A1811" s="58" t="s">
        <v>35</v>
      </c>
      <c r="B1811" s="20">
        <f>C1811*1.43</f>
        <v>71.5</v>
      </c>
      <c r="C1811" s="26">
        <v>50</v>
      </c>
      <c r="D1811" s="22"/>
      <c r="E1811" s="11"/>
      <c r="F1811" s="11"/>
      <c r="G1811" s="11"/>
      <c r="H1811" s="20"/>
      <c r="I1811" s="31"/>
    </row>
    <row r="1812" spans="1:9" ht="27" customHeight="1">
      <c r="A1812" s="58" t="s">
        <v>36</v>
      </c>
      <c r="B1812" s="20">
        <f>C1812*1.54</f>
        <v>77</v>
      </c>
      <c r="C1812" s="26">
        <v>50</v>
      </c>
      <c r="D1812" s="22"/>
      <c r="E1812" s="11"/>
      <c r="F1812" s="11"/>
      <c r="G1812" s="11"/>
      <c r="H1812" s="20"/>
      <c r="I1812" s="31"/>
    </row>
    <row r="1813" spans="1:9" ht="27" customHeight="1">
      <c r="A1813" s="58" t="s">
        <v>37</v>
      </c>
      <c r="B1813" s="20">
        <f>C1813*1.67</f>
        <v>83.5</v>
      </c>
      <c r="C1813" s="26">
        <v>50</v>
      </c>
      <c r="D1813" s="22"/>
      <c r="E1813" s="11"/>
      <c r="F1813" s="11"/>
      <c r="G1813" s="11"/>
      <c r="H1813" s="20"/>
      <c r="I1813" s="31"/>
    </row>
    <row r="1814" spans="1:9" ht="27" customHeight="1">
      <c r="A1814" s="58" t="s">
        <v>31</v>
      </c>
      <c r="B1814" s="20">
        <v>2</v>
      </c>
      <c r="C1814" s="26">
        <v>2</v>
      </c>
      <c r="D1814" s="22"/>
      <c r="E1814" s="11"/>
      <c r="F1814" s="11"/>
      <c r="G1814" s="11"/>
      <c r="H1814" s="20"/>
      <c r="I1814" s="31"/>
    </row>
    <row r="1815" spans="1:9" ht="27" customHeight="1">
      <c r="A1815" s="5" t="s">
        <v>56</v>
      </c>
      <c r="B1815" s="11">
        <v>0.1</v>
      </c>
      <c r="C1815" s="22">
        <v>0.1</v>
      </c>
      <c r="D1815" s="22"/>
      <c r="E1815" s="142"/>
      <c r="F1815" s="149"/>
      <c r="G1815" s="149"/>
      <c r="H1815" s="101"/>
      <c r="I1815" s="118"/>
    </row>
    <row r="1816" spans="1:9" ht="27" customHeight="1">
      <c r="A1816" s="283" t="s">
        <v>98</v>
      </c>
      <c r="B1816" s="283"/>
      <c r="C1816" s="283"/>
      <c r="D1816" s="168">
        <v>180</v>
      </c>
      <c r="E1816" s="25">
        <v>0.1</v>
      </c>
      <c r="F1816" s="25">
        <v>0</v>
      </c>
      <c r="G1816" s="25">
        <v>15.1</v>
      </c>
      <c r="H1816" s="2">
        <f>E1816*4+F1816*9+G1816*4</f>
        <v>60.8</v>
      </c>
      <c r="I1816" s="4">
        <v>1.1</v>
      </c>
    </row>
    <row r="1817" spans="1:9" s="47" customFormat="1" ht="27" customHeight="1">
      <c r="A1817" s="5" t="s">
        <v>99</v>
      </c>
      <c r="B1817" s="22">
        <v>18.9</v>
      </c>
      <c r="C1817" s="22">
        <v>18</v>
      </c>
      <c r="D1817" s="214"/>
      <c r="E1817" s="3"/>
      <c r="F1817" s="3"/>
      <c r="G1817" s="3"/>
      <c r="H1817" s="2"/>
      <c r="I1817" s="4"/>
    </row>
    <row r="1818" spans="1:9" ht="27" customHeight="1">
      <c r="A1818" s="5" t="s">
        <v>100</v>
      </c>
      <c r="B1818" s="22">
        <v>20</v>
      </c>
      <c r="C1818" s="22">
        <v>18</v>
      </c>
      <c r="D1818" s="214"/>
      <c r="E1818" s="3"/>
      <c r="F1818" s="3"/>
      <c r="G1818" s="3"/>
      <c r="H1818" s="2"/>
      <c r="I1818" s="4"/>
    </row>
    <row r="1819" spans="1:9" ht="27" customHeight="1">
      <c r="A1819" s="5" t="s">
        <v>101</v>
      </c>
      <c r="B1819" s="22">
        <v>18.4</v>
      </c>
      <c r="C1819" s="22">
        <v>18</v>
      </c>
      <c r="D1819" s="214"/>
      <c r="E1819" s="3"/>
      <c r="F1819" s="3"/>
      <c r="G1819" s="3"/>
      <c r="H1819" s="2"/>
      <c r="I1819" s="4"/>
    </row>
    <row r="1820" spans="1:9" ht="27" customHeight="1">
      <c r="A1820" s="5" t="s">
        <v>25</v>
      </c>
      <c r="B1820" s="22">
        <v>12</v>
      </c>
      <c r="C1820" s="22">
        <v>12</v>
      </c>
      <c r="D1820" s="214"/>
      <c r="E1820" s="3"/>
      <c r="F1820" s="32"/>
      <c r="G1820" s="36"/>
      <c r="H1820" s="37"/>
      <c r="I1820" s="27"/>
    </row>
    <row r="1821" spans="1:9" ht="27" customHeight="1">
      <c r="A1821" s="5" t="s">
        <v>93</v>
      </c>
      <c r="B1821" s="11">
        <v>8.6</v>
      </c>
      <c r="C1821" s="11">
        <v>8.6</v>
      </c>
      <c r="D1821" s="214"/>
      <c r="E1821" s="3"/>
      <c r="F1821" s="3"/>
      <c r="G1821" s="3"/>
      <c r="H1821" s="2"/>
      <c r="I1821" s="3"/>
    </row>
    <row r="1822" spans="1:9" ht="27" customHeight="1">
      <c r="A1822" s="257" t="s">
        <v>91</v>
      </c>
      <c r="B1822" s="271"/>
      <c r="C1822" s="271"/>
      <c r="D1822" s="214">
        <v>20</v>
      </c>
      <c r="E1822" s="3">
        <v>1.6</v>
      </c>
      <c r="F1822" s="3">
        <v>0.3</v>
      </c>
      <c r="G1822" s="3">
        <v>7.6</v>
      </c>
      <c r="H1822" s="2">
        <v>39</v>
      </c>
      <c r="I1822" s="4">
        <v>0</v>
      </c>
    </row>
    <row r="1823" spans="1:9" ht="27" customHeight="1">
      <c r="A1823" s="12" t="s">
        <v>83</v>
      </c>
      <c r="B1823" s="216"/>
      <c r="C1823" s="216"/>
      <c r="D1823" s="214">
        <v>20</v>
      </c>
      <c r="E1823" s="3"/>
      <c r="F1823" s="3"/>
      <c r="G1823" s="3"/>
      <c r="H1823" s="3"/>
      <c r="I1823" s="3"/>
    </row>
    <row r="1824" spans="1:9" ht="27" customHeight="1">
      <c r="A1824" s="269" t="s">
        <v>23</v>
      </c>
      <c r="B1824" s="270"/>
      <c r="C1824" s="270"/>
      <c r="D1824" s="214">
        <v>40</v>
      </c>
      <c r="E1824" s="3">
        <v>2.6285714285714286</v>
      </c>
      <c r="F1824" s="3">
        <v>0.45714285714285713</v>
      </c>
      <c r="G1824" s="3">
        <v>13.371428571428572</v>
      </c>
      <c r="H1824" s="2">
        <v>70.85714285714286</v>
      </c>
      <c r="I1824" s="4">
        <v>0</v>
      </c>
    </row>
    <row r="1825" spans="1:9" ht="27" customHeight="1">
      <c r="A1825" s="263" t="s">
        <v>12</v>
      </c>
      <c r="B1825" s="263"/>
      <c r="C1825" s="263"/>
      <c r="D1825" s="64">
        <f aca="true" t="shared" si="18" ref="D1825:I1825">D1826+D1844</f>
        <v>250</v>
      </c>
      <c r="E1825" s="13">
        <f t="shared" si="18"/>
        <v>5.5</v>
      </c>
      <c r="F1825" s="13">
        <f t="shared" si="18"/>
        <v>4.5</v>
      </c>
      <c r="G1825" s="13">
        <f t="shared" si="18"/>
        <v>43.1</v>
      </c>
      <c r="H1825" s="46">
        <f t="shared" si="18"/>
        <v>234.9</v>
      </c>
      <c r="I1825" s="13">
        <f t="shared" si="18"/>
        <v>9.78</v>
      </c>
    </row>
    <row r="1826" spans="1:9" ht="27" customHeight="1">
      <c r="A1826" s="285" t="s">
        <v>358</v>
      </c>
      <c r="B1826" s="285"/>
      <c r="C1826" s="285"/>
      <c r="D1826" s="168">
        <v>50</v>
      </c>
      <c r="E1826" s="25">
        <v>3.7</v>
      </c>
      <c r="F1826" s="25">
        <v>4.1</v>
      </c>
      <c r="G1826" s="25">
        <v>15.3</v>
      </c>
      <c r="H1826" s="2">
        <f>E1826*4+F1826*9+G1826*4</f>
        <v>112.9</v>
      </c>
      <c r="I1826" s="4">
        <v>0.18</v>
      </c>
    </row>
    <row r="1827" spans="1:9" ht="27" customHeight="1">
      <c r="A1827" s="185" t="s">
        <v>285</v>
      </c>
      <c r="B1827" s="221"/>
      <c r="C1827" s="168">
        <v>30</v>
      </c>
      <c r="D1827" s="168"/>
      <c r="E1827" s="25"/>
      <c r="F1827" s="25"/>
      <c r="G1827" s="25"/>
      <c r="H1827" s="2"/>
      <c r="I1827" s="4"/>
    </row>
    <row r="1828" spans="1:9" ht="27" customHeight="1">
      <c r="A1828" s="58" t="s">
        <v>43</v>
      </c>
      <c r="B1828" s="20">
        <v>20</v>
      </c>
      <c r="C1828" s="20">
        <v>20</v>
      </c>
      <c r="D1828" s="171"/>
      <c r="E1828" s="6"/>
      <c r="F1828" s="6"/>
      <c r="G1828" s="6"/>
      <c r="H1828" s="15"/>
      <c r="I1828" s="14"/>
    </row>
    <row r="1829" spans="1:9" ht="27" customHeight="1">
      <c r="A1829" s="58" t="s">
        <v>31</v>
      </c>
      <c r="B1829" s="11">
        <v>1.2</v>
      </c>
      <c r="C1829" s="11">
        <v>1.2</v>
      </c>
      <c r="D1829" s="171"/>
      <c r="E1829" s="11"/>
      <c r="F1829" s="11"/>
      <c r="G1829" s="11"/>
      <c r="H1829" s="20"/>
      <c r="I1829" s="31"/>
    </row>
    <row r="1830" spans="1:9" ht="27" customHeight="1">
      <c r="A1830" s="104" t="s">
        <v>25</v>
      </c>
      <c r="B1830" s="11">
        <v>1.2</v>
      </c>
      <c r="C1830" s="11">
        <v>1.2</v>
      </c>
      <c r="D1830" s="171"/>
      <c r="E1830" s="6"/>
      <c r="F1830" s="6"/>
      <c r="G1830" s="6"/>
      <c r="H1830" s="15"/>
      <c r="I1830" s="14"/>
    </row>
    <row r="1831" spans="1:9" ht="27" customHeight="1">
      <c r="A1831" s="178" t="s">
        <v>232</v>
      </c>
      <c r="B1831" s="11">
        <v>0.6</v>
      </c>
      <c r="C1831" s="11">
        <v>0.6</v>
      </c>
      <c r="D1831" s="171"/>
      <c r="E1831" s="6"/>
      <c r="F1831" s="11"/>
      <c r="G1831" s="11"/>
      <c r="H1831" s="20"/>
      <c r="I1831" s="31"/>
    </row>
    <row r="1832" spans="1:9" ht="27" customHeight="1">
      <c r="A1832" s="178" t="s">
        <v>275</v>
      </c>
      <c r="B1832" s="6">
        <f>B1831*0.25</f>
        <v>0.15</v>
      </c>
      <c r="C1832" s="6">
        <f>C1831*0.25</f>
        <v>0.15</v>
      </c>
      <c r="D1832" s="22"/>
      <c r="E1832" s="11"/>
      <c r="F1832" s="11"/>
      <c r="G1832" s="11"/>
      <c r="H1832" s="20"/>
      <c r="I1832" s="31"/>
    </row>
    <row r="1833" spans="1:9" ht="27" customHeight="1">
      <c r="A1833" s="178" t="s">
        <v>60</v>
      </c>
      <c r="B1833" s="15">
        <v>9</v>
      </c>
      <c r="C1833" s="15">
        <v>9</v>
      </c>
      <c r="D1833" s="22"/>
      <c r="E1833" s="11"/>
      <c r="F1833" s="11"/>
      <c r="G1833" s="11"/>
      <c r="H1833" s="20"/>
      <c r="I1833" s="31"/>
    </row>
    <row r="1834" spans="1:9" ht="27" customHeight="1">
      <c r="A1834" s="58" t="s">
        <v>89</v>
      </c>
      <c r="B1834" s="11">
        <v>1.2</v>
      </c>
      <c r="C1834" s="11">
        <v>1.2</v>
      </c>
      <c r="D1834" s="171"/>
      <c r="E1834" s="6"/>
      <c r="F1834" s="11"/>
      <c r="G1834" s="11"/>
      <c r="H1834" s="20"/>
      <c r="I1834" s="31"/>
    </row>
    <row r="1835" spans="1:9" ht="27" customHeight="1">
      <c r="A1835" s="185" t="s">
        <v>286</v>
      </c>
      <c r="B1835" s="20"/>
      <c r="C1835" s="21">
        <v>26</v>
      </c>
      <c r="D1835" s="214"/>
      <c r="E1835" s="98"/>
      <c r="F1835" s="98"/>
      <c r="G1835" s="98"/>
      <c r="H1835" s="28"/>
      <c r="I1835" s="223"/>
    </row>
    <row r="1836" spans="1:9" ht="27" customHeight="1">
      <c r="A1836" s="135" t="s">
        <v>287</v>
      </c>
      <c r="B1836" s="78">
        <f>C1836*1.5</f>
        <v>40.5</v>
      </c>
      <c r="C1836" s="20">
        <v>27</v>
      </c>
      <c r="D1836" s="171"/>
      <c r="E1836" s="11"/>
      <c r="F1836" s="11"/>
      <c r="G1836" s="11"/>
      <c r="H1836" s="20"/>
      <c r="I1836" s="31"/>
    </row>
    <row r="1837" spans="1:9" ht="48" customHeight="1">
      <c r="A1837" s="16" t="s">
        <v>222</v>
      </c>
      <c r="B1837" s="78">
        <f>C1837*1.35</f>
        <v>37.800000000000004</v>
      </c>
      <c r="C1837" s="20">
        <v>28</v>
      </c>
      <c r="D1837" s="171"/>
      <c r="E1837" s="11"/>
      <c r="F1837" s="11"/>
      <c r="G1837" s="11"/>
      <c r="H1837" s="20"/>
      <c r="I1837" s="31"/>
    </row>
    <row r="1838" spans="1:9" ht="27" customHeight="1">
      <c r="A1838" s="104" t="s">
        <v>39</v>
      </c>
      <c r="B1838" s="20">
        <f>C1838*1.19</f>
        <v>4.76</v>
      </c>
      <c r="C1838" s="20">
        <v>4</v>
      </c>
      <c r="D1838" s="171"/>
      <c r="E1838" s="11"/>
      <c r="F1838" s="11"/>
      <c r="G1838" s="11"/>
      <c r="H1838" s="20"/>
      <c r="I1838" s="31"/>
    </row>
    <row r="1839" spans="1:9" ht="27" customHeight="1">
      <c r="A1839" s="58" t="s">
        <v>43</v>
      </c>
      <c r="B1839" s="11">
        <v>0.3</v>
      </c>
      <c r="C1839" s="11">
        <v>0.3</v>
      </c>
      <c r="D1839" s="171"/>
      <c r="E1839" s="11"/>
      <c r="F1839" s="11"/>
      <c r="G1839" s="11"/>
      <c r="H1839" s="20"/>
      <c r="I1839" s="31"/>
    </row>
    <row r="1840" spans="1:9" s="47" customFormat="1" ht="27" customHeight="1">
      <c r="A1840" s="58" t="s">
        <v>31</v>
      </c>
      <c r="B1840" s="11">
        <v>2.5</v>
      </c>
      <c r="C1840" s="11">
        <v>2.5</v>
      </c>
      <c r="D1840" s="171"/>
      <c r="E1840" s="11"/>
      <c r="F1840" s="11"/>
      <c r="G1840" s="11"/>
      <c r="H1840" s="20"/>
      <c r="I1840" s="31"/>
    </row>
    <row r="1841" spans="1:9" ht="27" customHeight="1">
      <c r="A1841" s="5" t="s">
        <v>288</v>
      </c>
      <c r="B1841" s="11">
        <v>1.2</v>
      </c>
      <c r="C1841" s="11">
        <v>1.2</v>
      </c>
      <c r="D1841" s="171"/>
      <c r="E1841" s="11"/>
      <c r="F1841" s="11"/>
      <c r="G1841" s="11"/>
      <c r="H1841" s="20"/>
      <c r="I1841" s="31"/>
    </row>
    <row r="1842" spans="1:9" ht="27" customHeight="1">
      <c r="A1842" s="5" t="s">
        <v>63</v>
      </c>
      <c r="B1842" s="22">
        <v>0.6</v>
      </c>
      <c r="C1842" s="22">
        <v>0.6</v>
      </c>
      <c r="D1842" s="22"/>
      <c r="E1842" s="11"/>
      <c r="F1842" s="11"/>
      <c r="G1842" s="11"/>
      <c r="H1842" s="20"/>
      <c r="I1842" s="22"/>
    </row>
    <row r="1843" spans="1:9" ht="27" customHeight="1">
      <c r="A1843" s="261" t="s">
        <v>364</v>
      </c>
      <c r="B1843" s="261"/>
      <c r="C1843" s="261"/>
      <c r="D1843" s="214">
        <v>50</v>
      </c>
      <c r="E1843" s="128"/>
      <c r="F1843" s="128"/>
      <c r="G1843" s="128"/>
      <c r="H1843" s="129"/>
      <c r="I1843" s="130"/>
    </row>
    <row r="1844" spans="1:9" ht="27" customHeight="1">
      <c r="A1844" s="219" t="s">
        <v>125</v>
      </c>
      <c r="B1844" s="214">
        <v>200</v>
      </c>
      <c r="C1844" s="214">
        <v>200</v>
      </c>
      <c r="D1844" s="214">
        <v>200</v>
      </c>
      <c r="E1844" s="3">
        <v>1.8</v>
      </c>
      <c r="F1844" s="3">
        <v>0.4</v>
      </c>
      <c r="G1844" s="3">
        <v>27.8</v>
      </c>
      <c r="H1844" s="2">
        <f>E1844*4+F1844*9+G1844*4</f>
        <v>122</v>
      </c>
      <c r="I1844" s="4">
        <v>9.6</v>
      </c>
    </row>
    <row r="1845" spans="1:16" s="47" customFormat="1" ht="27" customHeight="1">
      <c r="A1845" s="275" t="s">
        <v>158</v>
      </c>
      <c r="B1845" s="275"/>
      <c r="C1845" s="275"/>
      <c r="D1845" s="167">
        <f aca="true" t="shared" si="19" ref="D1845:I1845">D1846+D1850+D1853</f>
        <v>470</v>
      </c>
      <c r="E1845" s="98">
        <f t="shared" si="19"/>
        <v>23.1</v>
      </c>
      <c r="F1845" s="98">
        <f t="shared" si="19"/>
        <v>6.3</v>
      </c>
      <c r="G1845" s="98">
        <f t="shared" si="19"/>
        <v>74.19999999999999</v>
      </c>
      <c r="H1845" s="28">
        <f t="shared" si="19"/>
        <v>445.90000000000003</v>
      </c>
      <c r="I1845" s="98">
        <f t="shared" si="19"/>
        <v>10.799999999999999</v>
      </c>
      <c r="K1845" s="83"/>
      <c r="L1845" s="83"/>
      <c r="M1845" s="83"/>
      <c r="N1845" s="83"/>
      <c r="O1845" s="83"/>
      <c r="P1845" s="83"/>
    </row>
    <row r="1846" spans="1:9" ht="27" customHeight="1">
      <c r="A1846" s="261" t="s">
        <v>359</v>
      </c>
      <c r="B1846" s="261"/>
      <c r="C1846" s="261"/>
      <c r="D1846" s="214">
        <v>200</v>
      </c>
      <c r="E1846" s="3">
        <v>22.8</v>
      </c>
      <c r="F1846" s="3">
        <v>6.3</v>
      </c>
      <c r="G1846" s="3">
        <v>50.8</v>
      </c>
      <c r="H1846" s="2">
        <f>E1846*4+F1846*9+G1846*4</f>
        <v>351.1</v>
      </c>
      <c r="I1846" s="4">
        <v>1.2</v>
      </c>
    </row>
    <row r="1847" spans="1:9" ht="27" customHeight="1">
      <c r="A1847" s="104" t="s">
        <v>289</v>
      </c>
      <c r="B1847" s="20">
        <v>100</v>
      </c>
      <c r="C1847" s="20">
        <v>100</v>
      </c>
      <c r="D1847" s="22"/>
      <c r="E1847" s="11"/>
      <c r="F1847" s="11"/>
      <c r="G1847" s="11"/>
      <c r="H1847" s="20"/>
      <c r="I1847" s="27"/>
    </row>
    <row r="1848" spans="1:9" ht="27" customHeight="1">
      <c r="A1848" s="104" t="s">
        <v>60</v>
      </c>
      <c r="B1848" s="20">
        <v>250</v>
      </c>
      <c r="C1848" s="20">
        <v>250</v>
      </c>
      <c r="D1848" s="22"/>
      <c r="E1848" s="11"/>
      <c r="F1848" s="11"/>
      <c r="G1848" s="11"/>
      <c r="H1848" s="20"/>
      <c r="I1848" s="22"/>
    </row>
    <row r="1849" spans="1:9" ht="27" customHeight="1">
      <c r="A1849" s="104" t="s">
        <v>31</v>
      </c>
      <c r="B1849" s="20">
        <v>5</v>
      </c>
      <c r="C1849" s="20">
        <v>5</v>
      </c>
      <c r="D1849" s="22"/>
      <c r="E1849" s="11"/>
      <c r="F1849" s="11"/>
      <c r="G1849" s="11"/>
      <c r="H1849" s="20"/>
      <c r="I1849" s="22"/>
    </row>
    <row r="1850" spans="1:9" ht="27" customHeight="1">
      <c r="A1850" s="273" t="s">
        <v>102</v>
      </c>
      <c r="B1850" s="273"/>
      <c r="C1850" s="273"/>
      <c r="D1850" s="214">
        <v>200</v>
      </c>
      <c r="E1850" s="3">
        <v>0.1</v>
      </c>
      <c r="F1850" s="3">
        <v>0</v>
      </c>
      <c r="G1850" s="3">
        <v>17.9</v>
      </c>
      <c r="H1850" s="2">
        <f>E1850*4+F1850*9+G1850*4</f>
        <v>72</v>
      </c>
      <c r="I1850" s="4">
        <v>0</v>
      </c>
    </row>
    <row r="1851" spans="1:9" ht="27" customHeight="1">
      <c r="A1851" s="104" t="s">
        <v>27</v>
      </c>
      <c r="B1851" s="22">
        <v>0.4</v>
      </c>
      <c r="C1851" s="22">
        <v>0.4</v>
      </c>
      <c r="D1851" s="22"/>
      <c r="E1851" s="11"/>
      <c r="F1851" s="11"/>
      <c r="G1851" s="11"/>
      <c r="H1851" s="20"/>
      <c r="I1851" s="4"/>
    </row>
    <row r="1852" spans="1:9" ht="27" customHeight="1">
      <c r="A1852" s="104" t="s">
        <v>25</v>
      </c>
      <c r="B1852" s="22">
        <v>18</v>
      </c>
      <c r="C1852" s="22">
        <v>18</v>
      </c>
      <c r="D1852" s="22"/>
      <c r="E1852" s="11"/>
      <c r="F1852" s="11"/>
      <c r="G1852" s="11"/>
      <c r="H1852" s="20"/>
      <c r="I1852" s="11"/>
    </row>
    <row r="1853" spans="1:9" ht="44.25" customHeight="1">
      <c r="A1853" s="242" t="s">
        <v>166</v>
      </c>
      <c r="B1853" s="243"/>
      <c r="C1853" s="243"/>
      <c r="D1853" s="168">
        <v>70</v>
      </c>
      <c r="E1853" s="25">
        <v>0.2</v>
      </c>
      <c r="F1853" s="25">
        <v>0</v>
      </c>
      <c r="G1853" s="25">
        <v>5.5</v>
      </c>
      <c r="H1853" s="2">
        <f>E1853*4+F1853*9+G1853*4</f>
        <v>22.8</v>
      </c>
      <c r="I1853" s="4">
        <v>9.6</v>
      </c>
    </row>
    <row r="1854" spans="1:9" ht="27" customHeight="1">
      <c r="A1854" s="263" t="s">
        <v>22</v>
      </c>
      <c r="B1854" s="264"/>
      <c r="C1854" s="264"/>
      <c r="D1854" s="264"/>
      <c r="E1854" s="13">
        <f>E1743+E1756+E1825+E1752+E1845</f>
        <v>54.72857142857143</v>
      </c>
      <c r="F1854" s="13">
        <f>F1743+F1756+F1825+F1752+F1845</f>
        <v>41.05714285714286</v>
      </c>
      <c r="G1854" s="13">
        <f>G1743+G1756+G1825+G1752+G1845</f>
        <v>283.09142857142854</v>
      </c>
      <c r="H1854" s="46">
        <f>H1743+H1756+H1825+H1752+H1845</f>
        <v>1723.037142857143</v>
      </c>
      <c r="I1854" s="18">
        <f>I1743+I1756+I1825+I1752+I1845</f>
        <v>74.36</v>
      </c>
    </row>
    <row r="1855" spans="1:9" ht="27" customHeight="1">
      <c r="A1855" s="259" t="s">
        <v>290</v>
      </c>
      <c r="B1855" s="259"/>
      <c r="C1855" s="259"/>
      <c r="D1855" s="259"/>
      <c r="E1855" s="259"/>
      <c r="F1855" s="259"/>
      <c r="G1855" s="259"/>
      <c r="H1855" s="259"/>
      <c r="I1855" s="259"/>
    </row>
    <row r="1856" spans="1:9" ht="27" customHeight="1">
      <c r="A1856" s="274" t="s">
        <v>1</v>
      </c>
      <c r="B1856" s="262" t="s">
        <v>2</v>
      </c>
      <c r="C1856" s="262" t="s">
        <v>3</v>
      </c>
      <c r="D1856" s="262" t="s">
        <v>4</v>
      </c>
      <c r="E1856" s="262"/>
      <c r="F1856" s="262"/>
      <c r="G1856" s="262"/>
      <c r="H1856" s="262"/>
      <c r="I1856" s="116" t="s">
        <v>155</v>
      </c>
    </row>
    <row r="1857" spans="1:9" ht="27" customHeight="1">
      <c r="A1857" s="274"/>
      <c r="B1857" s="262"/>
      <c r="C1857" s="262"/>
      <c r="D1857" s="220" t="s">
        <v>5</v>
      </c>
      <c r="E1857" s="140" t="s">
        <v>6</v>
      </c>
      <c r="F1857" s="140" t="s">
        <v>7</v>
      </c>
      <c r="G1857" s="140" t="s">
        <v>8</v>
      </c>
      <c r="H1857" s="19" t="s">
        <v>9</v>
      </c>
      <c r="I1857" s="116" t="s">
        <v>137</v>
      </c>
    </row>
    <row r="1858" spans="1:9" s="47" customFormat="1" ht="27" customHeight="1">
      <c r="A1858" s="263" t="s">
        <v>10</v>
      </c>
      <c r="B1858" s="263"/>
      <c r="C1858" s="263"/>
      <c r="D1858" s="64">
        <f>D1859+40+D1868+D1874</f>
        <v>540</v>
      </c>
      <c r="E1858" s="13">
        <f>SUM(E1859:E1871)</f>
        <v>6.3999999999999995</v>
      </c>
      <c r="F1858" s="13">
        <f>SUM(F1859:F1871)</f>
        <v>5.7749999999999995</v>
      </c>
      <c r="G1858" s="13">
        <f>SUM(G1859:G1871)</f>
        <v>75.5</v>
      </c>
      <c r="H1858" s="46">
        <f>SUM(H1859:H1871)</f>
        <v>379.57500000000005</v>
      </c>
      <c r="I1858" s="13">
        <f>SUM(I1859:I1871)</f>
        <v>0.48</v>
      </c>
    </row>
    <row r="1859" spans="1:9" ht="27" customHeight="1">
      <c r="A1859" s="267" t="s">
        <v>360</v>
      </c>
      <c r="B1859" s="267"/>
      <c r="C1859" s="267"/>
      <c r="D1859" s="214">
        <v>200</v>
      </c>
      <c r="E1859" s="3">
        <v>3.8</v>
      </c>
      <c r="F1859" s="3">
        <v>5.4</v>
      </c>
      <c r="G1859" s="3">
        <v>29.7</v>
      </c>
      <c r="H1859" s="2">
        <f>E1859*4+F1859*9+G1859*4</f>
        <v>182.6</v>
      </c>
      <c r="I1859" s="69">
        <v>0</v>
      </c>
    </row>
    <row r="1860" spans="1:9" ht="27" customHeight="1">
      <c r="A1860" s="104" t="s">
        <v>291</v>
      </c>
      <c r="B1860" s="22">
        <v>25</v>
      </c>
      <c r="C1860" s="22">
        <v>25</v>
      </c>
      <c r="D1860" s="171"/>
      <c r="E1860" s="11"/>
      <c r="F1860" s="11"/>
      <c r="G1860" s="11"/>
      <c r="H1860" s="20"/>
      <c r="I1860" s="22"/>
    </row>
    <row r="1861" spans="1:9" ht="27" customHeight="1">
      <c r="A1861" s="104" t="s">
        <v>60</v>
      </c>
      <c r="B1861" s="22">
        <v>185</v>
      </c>
      <c r="C1861" s="22">
        <v>185</v>
      </c>
      <c r="D1861" s="171"/>
      <c r="E1861" s="11"/>
      <c r="F1861" s="11"/>
      <c r="G1861" s="11"/>
      <c r="H1861" s="20"/>
      <c r="I1861" s="22"/>
    </row>
    <row r="1862" spans="1:9" ht="27" customHeight="1">
      <c r="A1862" s="104" t="s">
        <v>25</v>
      </c>
      <c r="B1862" s="22">
        <v>3</v>
      </c>
      <c r="C1862" s="22">
        <v>3</v>
      </c>
      <c r="D1862" s="22"/>
      <c r="E1862" s="11"/>
      <c r="F1862" s="11"/>
      <c r="G1862" s="11"/>
      <c r="H1862" s="20"/>
      <c r="I1862" s="4"/>
    </row>
    <row r="1863" spans="1:9" ht="27" customHeight="1">
      <c r="A1863" s="104" t="s">
        <v>61</v>
      </c>
      <c r="B1863" s="22">
        <v>1</v>
      </c>
      <c r="C1863" s="22">
        <v>1</v>
      </c>
      <c r="D1863" s="22"/>
      <c r="E1863" s="11"/>
      <c r="F1863" s="11"/>
      <c r="G1863" s="11"/>
      <c r="H1863" s="20"/>
      <c r="I1863" s="4"/>
    </row>
    <row r="1864" spans="1:9" ht="27" customHeight="1">
      <c r="A1864" s="104" t="s">
        <v>31</v>
      </c>
      <c r="B1864" s="22">
        <v>5</v>
      </c>
      <c r="C1864" s="22">
        <v>5</v>
      </c>
      <c r="D1864" s="22"/>
      <c r="E1864" s="11"/>
      <c r="F1864" s="11"/>
      <c r="G1864" s="11"/>
      <c r="H1864" s="20"/>
      <c r="I1864" s="4"/>
    </row>
    <row r="1865" spans="1:9" ht="27" customHeight="1">
      <c r="A1865" s="257" t="s">
        <v>70</v>
      </c>
      <c r="B1865" s="257"/>
      <c r="C1865" s="257"/>
      <c r="D1865" s="214" t="s">
        <v>69</v>
      </c>
      <c r="E1865" s="3">
        <v>1.4</v>
      </c>
      <c r="F1865" s="3">
        <v>0.175</v>
      </c>
      <c r="G1865" s="3">
        <v>29.8</v>
      </c>
      <c r="H1865" s="2">
        <f>E1865*4+F1865*9+G1865*4</f>
        <v>126.375</v>
      </c>
      <c r="I1865" s="4">
        <v>0.48</v>
      </c>
    </row>
    <row r="1866" spans="1:9" ht="27" customHeight="1">
      <c r="A1866" s="5" t="s">
        <v>29</v>
      </c>
      <c r="B1866" s="171">
        <v>20</v>
      </c>
      <c r="C1866" s="171">
        <v>20</v>
      </c>
      <c r="D1866" s="214"/>
      <c r="E1866" s="3"/>
      <c r="F1866" s="3"/>
      <c r="G1866" s="3"/>
      <c r="H1866" s="2"/>
      <c r="I1866" s="4"/>
    </row>
    <row r="1867" spans="1:9" ht="50.25" customHeight="1">
      <c r="A1867" s="5" t="s">
        <v>84</v>
      </c>
      <c r="B1867" s="171">
        <v>20.2</v>
      </c>
      <c r="C1867" s="171">
        <v>20</v>
      </c>
      <c r="D1867" s="214"/>
      <c r="E1867" s="3"/>
      <c r="F1867" s="3"/>
      <c r="G1867" s="3"/>
      <c r="H1867" s="3"/>
      <c r="I1867" s="3"/>
    </row>
    <row r="1868" spans="1:9" ht="27" customHeight="1">
      <c r="A1868" s="307" t="s">
        <v>339</v>
      </c>
      <c r="B1868" s="308"/>
      <c r="C1868" s="309"/>
      <c r="D1868" s="214">
        <v>200</v>
      </c>
      <c r="E1868" s="3">
        <v>0.4</v>
      </c>
      <c r="F1868" s="3">
        <v>0.1</v>
      </c>
      <c r="G1868" s="3">
        <v>12.2</v>
      </c>
      <c r="H1868" s="2">
        <f>G1868*4+F1868*9+E1868*4</f>
        <v>51.3</v>
      </c>
      <c r="I1868" s="4">
        <v>0</v>
      </c>
    </row>
    <row r="1869" spans="1:9" ht="27" customHeight="1">
      <c r="A1869" s="58" t="s">
        <v>223</v>
      </c>
      <c r="B1869" s="22">
        <v>2.5</v>
      </c>
      <c r="C1869" s="22">
        <v>2.5</v>
      </c>
      <c r="D1869" s="22"/>
      <c r="E1869" s="11"/>
      <c r="F1869" s="11"/>
      <c r="G1869" s="11"/>
      <c r="H1869" s="20"/>
      <c r="I1869" s="27"/>
    </row>
    <row r="1870" spans="1:9" ht="27" customHeight="1">
      <c r="A1870" s="236" t="s">
        <v>25</v>
      </c>
      <c r="B1870" s="22">
        <v>12</v>
      </c>
      <c r="C1870" s="22">
        <v>12</v>
      </c>
      <c r="D1870" s="22"/>
      <c r="E1870" s="11"/>
      <c r="F1870" s="11"/>
      <c r="G1870" s="11"/>
      <c r="H1870" s="20"/>
      <c r="I1870" s="11"/>
    </row>
    <row r="1871" spans="1:9" ht="27" customHeight="1">
      <c r="A1871" s="273" t="s">
        <v>91</v>
      </c>
      <c r="B1871" s="273"/>
      <c r="C1871" s="273"/>
      <c r="D1871" s="241">
        <v>10</v>
      </c>
      <c r="E1871" s="3">
        <v>0.8</v>
      </c>
      <c r="F1871" s="3">
        <v>0.1</v>
      </c>
      <c r="G1871" s="3">
        <v>3.8</v>
      </c>
      <c r="H1871" s="2">
        <v>19.3</v>
      </c>
      <c r="I1871" s="4">
        <v>0</v>
      </c>
    </row>
    <row r="1872" spans="1:9" ht="27" customHeight="1">
      <c r="A1872" s="240" t="s">
        <v>83</v>
      </c>
      <c r="B1872" s="240"/>
      <c r="C1872" s="240"/>
      <c r="D1872" s="241">
        <v>10</v>
      </c>
      <c r="E1872" s="86"/>
      <c r="F1872" s="86"/>
      <c r="G1872" s="86"/>
      <c r="H1872" s="77"/>
      <c r="I1872" s="86"/>
    </row>
    <row r="1873" spans="1:9" ht="27" customHeight="1">
      <c r="A1873" s="266" t="s">
        <v>68</v>
      </c>
      <c r="B1873" s="266"/>
      <c r="C1873" s="266"/>
      <c r="D1873" s="65"/>
      <c r="E1873" s="13">
        <f>E1874</f>
        <v>1.2</v>
      </c>
      <c r="F1873" s="13">
        <f>F1874</f>
        <v>0.4</v>
      </c>
      <c r="G1873" s="13">
        <f>G1874</f>
        <v>21</v>
      </c>
      <c r="H1873" s="46">
        <f>H1874</f>
        <v>92.4</v>
      </c>
      <c r="I1873" s="13">
        <f>I1874</f>
        <v>6.4</v>
      </c>
    </row>
    <row r="1874" spans="1:9" ht="27" customHeight="1">
      <c r="A1874" s="219" t="s">
        <v>152</v>
      </c>
      <c r="B1874" s="214">
        <v>100</v>
      </c>
      <c r="C1874" s="214">
        <v>100</v>
      </c>
      <c r="D1874" s="214">
        <v>100</v>
      </c>
      <c r="E1874" s="3">
        <v>1.2</v>
      </c>
      <c r="F1874" s="3">
        <v>0.4</v>
      </c>
      <c r="G1874" s="3">
        <v>21</v>
      </c>
      <c r="H1874" s="2">
        <f>E1874*4+F1874*9+G1874*4</f>
        <v>92.4</v>
      </c>
      <c r="I1874" s="4">
        <v>6.4</v>
      </c>
    </row>
    <row r="1875" spans="1:9" s="47" customFormat="1" ht="27" customHeight="1">
      <c r="A1875" s="263" t="s">
        <v>11</v>
      </c>
      <c r="B1875" s="263"/>
      <c r="C1875" s="263"/>
      <c r="D1875" s="64">
        <f>D1876+D1886+D1896+D1904+D1910</f>
        <v>670</v>
      </c>
      <c r="E1875" s="13">
        <f>E1876+E1886+E1896+E1904+E1910+E1913+E1915</f>
        <v>23.100000000000005</v>
      </c>
      <c r="F1875" s="13">
        <f>F1876+F1886+F1896+F1904+F1910+F1913+F1915</f>
        <v>14.4</v>
      </c>
      <c r="G1875" s="13">
        <f>G1876+G1886+G1896+G1904+G1910+G1913+G1915</f>
        <v>81.8</v>
      </c>
      <c r="H1875" s="46">
        <f>H1876+H1886+H1896+H1904+H1910+H1913+H1915</f>
        <v>551.1</v>
      </c>
      <c r="I1875" s="13">
        <f>I1876+I1886+I1896+I1904+I1910+I1913+I1915</f>
        <v>25.2</v>
      </c>
    </row>
    <row r="1876" spans="1:9" ht="58.5" customHeight="1">
      <c r="A1876" s="12" t="s">
        <v>95</v>
      </c>
      <c r="B1876" s="20">
        <f>C1876*1.54</f>
        <v>61.6</v>
      </c>
      <c r="C1876" s="22">
        <v>40</v>
      </c>
      <c r="D1876" s="214">
        <v>40</v>
      </c>
      <c r="E1876" s="3">
        <v>2</v>
      </c>
      <c r="F1876" s="3">
        <v>0.1</v>
      </c>
      <c r="G1876" s="3">
        <v>3.2</v>
      </c>
      <c r="H1876" s="2">
        <f>E1876*4+F1876*9+G1876*4</f>
        <v>21.700000000000003</v>
      </c>
      <c r="I1876" s="4">
        <v>3.5</v>
      </c>
    </row>
    <row r="1877" spans="1:9" ht="27" customHeight="1">
      <c r="A1877" s="265" t="s">
        <v>150</v>
      </c>
      <c r="B1877" s="265"/>
      <c r="C1877" s="265"/>
      <c r="D1877" s="265"/>
      <c r="E1877" s="265"/>
      <c r="F1877" s="265"/>
      <c r="G1877" s="265"/>
      <c r="H1877" s="265"/>
      <c r="I1877" s="265"/>
    </row>
    <row r="1878" spans="1:9" ht="47.25" customHeight="1">
      <c r="A1878" s="224" t="s">
        <v>210</v>
      </c>
      <c r="B1878" s="20">
        <f>C1878*1.09</f>
        <v>43.6</v>
      </c>
      <c r="C1878" s="22">
        <v>40</v>
      </c>
      <c r="D1878" s="214">
        <v>40</v>
      </c>
      <c r="E1878" s="3">
        <v>2</v>
      </c>
      <c r="F1878" s="3">
        <v>0.1</v>
      </c>
      <c r="G1878" s="3">
        <v>3.2</v>
      </c>
      <c r="H1878" s="2">
        <f>E1878*4+F1878*9+G1878*4</f>
        <v>21.700000000000003</v>
      </c>
      <c r="I1878" s="4">
        <v>3.5</v>
      </c>
    </row>
    <row r="1879" spans="1:9" ht="27" customHeight="1">
      <c r="A1879" s="265" t="s">
        <v>150</v>
      </c>
      <c r="B1879" s="265"/>
      <c r="C1879" s="265"/>
      <c r="D1879" s="265"/>
      <c r="E1879" s="265"/>
      <c r="F1879" s="265"/>
      <c r="G1879" s="265"/>
      <c r="H1879" s="265"/>
      <c r="I1879" s="265"/>
    </row>
    <row r="1880" spans="1:9" ht="45" customHeight="1">
      <c r="A1880" s="12" t="s">
        <v>82</v>
      </c>
      <c r="B1880" s="20">
        <f>C1880*1.82</f>
        <v>72.8</v>
      </c>
      <c r="C1880" s="22">
        <v>40</v>
      </c>
      <c r="D1880" s="214">
        <v>40</v>
      </c>
      <c r="E1880" s="3">
        <v>0.3</v>
      </c>
      <c r="F1880" s="3">
        <v>0.1</v>
      </c>
      <c r="G1880" s="3">
        <v>0.6</v>
      </c>
      <c r="H1880" s="2">
        <f>E1880*4+F1880*9+G1880*4</f>
        <v>4.5</v>
      </c>
      <c r="I1880" s="4">
        <v>2</v>
      </c>
    </row>
    <row r="1881" spans="1:9" ht="27" customHeight="1">
      <c r="A1881" s="265" t="s">
        <v>150</v>
      </c>
      <c r="B1881" s="265"/>
      <c r="C1881" s="265"/>
      <c r="D1881" s="265"/>
      <c r="E1881" s="265"/>
      <c r="F1881" s="265"/>
      <c r="G1881" s="265"/>
      <c r="H1881" s="265"/>
      <c r="I1881" s="265"/>
    </row>
    <row r="1882" spans="1:9" s="47" customFormat="1" ht="27" customHeight="1">
      <c r="A1882" s="261" t="s">
        <v>243</v>
      </c>
      <c r="B1882" s="261"/>
      <c r="C1882" s="261"/>
      <c r="D1882" s="214">
        <v>40</v>
      </c>
      <c r="E1882" s="3">
        <v>0.5</v>
      </c>
      <c r="F1882" s="3">
        <v>0</v>
      </c>
      <c r="G1882" s="3">
        <v>1.9</v>
      </c>
      <c r="H1882" s="24">
        <f>E1882*4+F1882*9+G1882*4</f>
        <v>9.6</v>
      </c>
      <c r="I1882" s="4">
        <v>10</v>
      </c>
    </row>
    <row r="1883" spans="1:9" ht="27" customHeight="1">
      <c r="A1883" s="5" t="s">
        <v>123</v>
      </c>
      <c r="B1883" s="15">
        <f>C1883*1.02</f>
        <v>40.8</v>
      </c>
      <c r="C1883" s="171">
        <v>40</v>
      </c>
      <c r="D1883" s="171"/>
      <c r="E1883" s="6"/>
      <c r="F1883" s="6"/>
      <c r="G1883" s="6"/>
      <c r="H1883" s="15"/>
      <c r="I1883" s="14"/>
    </row>
    <row r="1884" spans="1:9" ht="27" customHeight="1">
      <c r="A1884" s="35" t="s">
        <v>108</v>
      </c>
      <c r="B1884" s="15">
        <f>C1884*1.05</f>
        <v>42</v>
      </c>
      <c r="C1884" s="171">
        <v>40</v>
      </c>
      <c r="D1884" s="171"/>
      <c r="E1884" s="6"/>
      <c r="F1884" s="6"/>
      <c r="G1884" s="6"/>
      <c r="H1884" s="15"/>
      <c r="I1884" s="14"/>
    </row>
    <row r="1885" spans="1:9" ht="27" customHeight="1">
      <c r="A1885" s="104" t="s">
        <v>92</v>
      </c>
      <c r="B1885" s="22">
        <f>C1885*1.35</f>
        <v>2.7</v>
      </c>
      <c r="C1885" s="22">
        <v>2</v>
      </c>
      <c r="D1885" s="22"/>
      <c r="E1885" s="11"/>
      <c r="F1885" s="11"/>
      <c r="G1885" s="11"/>
      <c r="H1885" s="20"/>
      <c r="I1885" s="34"/>
    </row>
    <row r="1886" spans="1:9" ht="27" customHeight="1">
      <c r="A1886" s="267" t="s">
        <v>414</v>
      </c>
      <c r="B1886" s="267"/>
      <c r="C1886" s="267"/>
      <c r="D1886" s="214">
        <v>250</v>
      </c>
      <c r="E1886" s="3">
        <v>3.9</v>
      </c>
      <c r="F1886" s="3">
        <v>4.2</v>
      </c>
      <c r="G1886" s="3">
        <v>13.9</v>
      </c>
      <c r="H1886" s="2">
        <f>E1886*4+F1886*9+G1886*4</f>
        <v>109</v>
      </c>
      <c r="I1886" s="4">
        <v>9.87</v>
      </c>
    </row>
    <row r="1887" spans="1:9" ht="27" customHeight="1">
      <c r="A1887" s="175" t="s">
        <v>34</v>
      </c>
      <c r="B1887" s="15">
        <f>C1887*1.33</f>
        <v>150.29000000000002</v>
      </c>
      <c r="C1887" s="22">
        <v>113</v>
      </c>
      <c r="D1887" s="22"/>
      <c r="E1887" s="11"/>
      <c r="F1887" s="11"/>
      <c r="G1887" s="11"/>
      <c r="H1887" s="20"/>
      <c r="I1887" s="22"/>
    </row>
    <row r="1888" spans="1:9" ht="27" customHeight="1">
      <c r="A1888" s="175" t="s">
        <v>35</v>
      </c>
      <c r="B1888" s="15">
        <f>C1888*1.43</f>
        <v>161.59</v>
      </c>
      <c r="C1888" s="22">
        <v>113</v>
      </c>
      <c r="D1888" s="22"/>
      <c r="E1888" s="11"/>
      <c r="F1888" s="11"/>
      <c r="G1888" s="11"/>
      <c r="H1888" s="20"/>
      <c r="I1888" s="30"/>
    </row>
    <row r="1889" spans="1:9" ht="27" customHeight="1">
      <c r="A1889" s="104" t="s">
        <v>36</v>
      </c>
      <c r="B1889" s="15">
        <f>C1889*1.5</f>
        <v>169.5</v>
      </c>
      <c r="C1889" s="22">
        <v>113</v>
      </c>
      <c r="D1889" s="22"/>
      <c r="E1889" s="11"/>
      <c r="F1889" s="11"/>
      <c r="G1889" s="11"/>
      <c r="H1889" s="20"/>
      <c r="I1889" s="30"/>
    </row>
    <row r="1890" spans="1:9" ht="27" customHeight="1">
      <c r="A1890" s="104" t="s">
        <v>37</v>
      </c>
      <c r="B1890" s="15">
        <f>C1890*1.67</f>
        <v>188.70999999999998</v>
      </c>
      <c r="C1890" s="22">
        <v>113</v>
      </c>
      <c r="D1890" s="22"/>
      <c r="E1890" s="11"/>
      <c r="F1890" s="11"/>
      <c r="G1890" s="11"/>
      <c r="H1890" s="20"/>
      <c r="I1890" s="30"/>
    </row>
    <row r="1891" spans="1:9" ht="27" customHeight="1">
      <c r="A1891" s="104" t="s">
        <v>38</v>
      </c>
      <c r="B1891" s="11">
        <f>C1891*1.25</f>
        <v>12.5</v>
      </c>
      <c r="C1891" s="22">
        <v>10</v>
      </c>
      <c r="D1891" s="22"/>
      <c r="E1891" s="11"/>
      <c r="F1891" s="11"/>
      <c r="G1891" s="11"/>
      <c r="H1891" s="20"/>
      <c r="I1891" s="30"/>
    </row>
    <row r="1892" spans="1:9" ht="27" customHeight="1">
      <c r="A1892" s="175" t="s">
        <v>30</v>
      </c>
      <c r="B1892" s="11">
        <f>C1892*1.33</f>
        <v>13.3</v>
      </c>
      <c r="C1892" s="22">
        <v>10</v>
      </c>
      <c r="D1892" s="22"/>
      <c r="E1892" s="11"/>
      <c r="F1892" s="11"/>
      <c r="G1892" s="11"/>
      <c r="H1892" s="20"/>
      <c r="I1892" s="30"/>
    </row>
    <row r="1893" spans="1:9" ht="27" customHeight="1">
      <c r="A1893" s="104" t="s">
        <v>39</v>
      </c>
      <c r="B1893" s="20">
        <f>C1893*1.19</f>
        <v>11.899999999999999</v>
      </c>
      <c r="C1893" s="22">
        <v>10</v>
      </c>
      <c r="D1893" s="22"/>
      <c r="E1893" s="11"/>
      <c r="F1893" s="11"/>
      <c r="G1893" s="11"/>
      <c r="H1893" s="20"/>
      <c r="I1893" s="30"/>
    </row>
    <row r="1894" spans="1:9" ht="27" customHeight="1">
      <c r="A1894" s="104" t="s">
        <v>31</v>
      </c>
      <c r="B1894" s="20">
        <v>4</v>
      </c>
      <c r="C1894" s="22">
        <v>4</v>
      </c>
      <c r="D1894" s="22"/>
      <c r="E1894" s="11"/>
      <c r="F1894" s="11"/>
      <c r="G1894" s="11"/>
      <c r="H1894" s="20"/>
      <c r="I1894" s="30"/>
    </row>
    <row r="1895" spans="1:9" ht="27" customHeight="1">
      <c r="A1895" s="5" t="s">
        <v>56</v>
      </c>
      <c r="B1895" s="11">
        <v>0.1</v>
      </c>
      <c r="C1895" s="22">
        <v>0.1</v>
      </c>
      <c r="D1895" s="22"/>
      <c r="E1895" s="142"/>
      <c r="F1895" s="149"/>
      <c r="G1895" s="149"/>
      <c r="H1895" s="101"/>
      <c r="I1895" s="118"/>
    </row>
    <row r="1896" spans="1:9" ht="27" customHeight="1">
      <c r="A1896" s="267" t="s">
        <v>292</v>
      </c>
      <c r="B1896" s="267"/>
      <c r="C1896" s="267"/>
      <c r="D1896" s="214">
        <v>70</v>
      </c>
      <c r="E1896" s="3">
        <v>10.2</v>
      </c>
      <c r="F1896" s="3">
        <v>4.3</v>
      </c>
      <c r="G1896" s="3">
        <v>7.1</v>
      </c>
      <c r="H1896" s="2">
        <f>E1896*4+F1896*9+G1896*4</f>
        <v>107.9</v>
      </c>
      <c r="I1896" s="4">
        <v>0.57</v>
      </c>
    </row>
    <row r="1897" spans="1:9" ht="27" customHeight="1">
      <c r="A1897" s="156" t="s">
        <v>293</v>
      </c>
      <c r="B1897" s="115">
        <f>C1897*1.5</f>
        <v>90</v>
      </c>
      <c r="C1897" s="20">
        <v>60</v>
      </c>
      <c r="D1897" s="22"/>
      <c r="E1897" s="3"/>
      <c r="F1897" s="3"/>
      <c r="G1897" s="3"/>
      <c r="H1897" s="2"/>
      <c r="I1897" s="4"/>
    </row>
    <row r="1898" spans="1:9" ht="27" customHeight="1">
      <c r="A1898" s="156" t="s">
        <v>294</v>
      </c>
      <c r="B1898" s="115">
        <f>C1898*1.82</f>
        <v>109.2</v>
      </c>
      <c r="C1898" s="20">
        <v>60</v>
      </c>
      <c r="D1898" s="22"/>
      <c r="E1898" s="11"/>
      <c r="F1898" s="11"/>
      <c r="G1898" s="11"/>
      <c r="H1898" s="2"/>
      <c r="I1898" s="27"/>
    </row>
    <row r="1899" spans="1:9" ht="49.5" customHeight="1">
      <c r="A1899" s="111" t="s">
        <v>255</v>
      </c>
      <c r="B1899" s="115">
        <f>C1899*1.35</f>
        <v>81</v>
      </c>
      <c r="C1899" s="20">
        <v>60</v>
      </c>
      <c r="D1899" s="22"/>
      <c r="E1899" s="11"/>
      <c r="F1899" s="11"/>
      <c r="G1899" s="11"/>
      <c r="H1899" s="20"/>
      <c r="I1899" s="27"/>
    </row>
    <row r="1900" spans="1:9" ht="27" customHeight="1">
      <c r="A1900" s="104" t="s">
        <v>39</v>
      </c>
      <c r="B1900" s="20">
        <f>C1900*1.19</f>
        <v>17.849999999999998</v>
      </c>
      <c r="C1900" s="20">
        <v>15</v>
      </c>
      <c r="D1900" s="22"/>
      <c r="E1900" s="11"/>
      <c r="F1900" s="43"/>
      <c r="G1900" s="43"/>
      <c r="H1900" s="44"/>
      <c r="I1900" s="31"/>
    </row>
    <row r="1901" spans="1:9" ht="27" customHeight="1">
      <c r="A1901" s="5" t="s">
        <v>202</v>
      </c>
      <c r="B1901" s="11">
        <v>4.5</v>
      </c>
      <c r="C1901" s="11">
        <v>4.5</v>
      </c>
      <c r="D1901" s="22"/>
      <c r="E1901" s="11"/>
      <c r="F1901" s="43"/>
      <c r="G1901" s="43"/>
      <c r="H1901" s="44"/>
      <c r="I1901" s="31"/>
    </row>
    <row r="1902" spans="1:9" ht="27" customHeight="1">
      <c r="A1902" s="104" t="s">
        <v>58</v>
      </c>
      <c r="B1902" s="22">
        <v>8</v>
      </c>
      <c r="C1902" s="127">
        <v>8</v>
      </c>
      <c r="D1902" s="22"/>
      <c r="E1902" s="11"/>
      <c r="F1902" s="43"/>
      <c r="G1902" s="43"/>
      <c r="H1902" s="44"/>
      <c r="I1902" s="31"/>
    </row>
    <row r="1903" spans="1:9" ht="27" customHeight="1">
      <c r="A1903" s="104" t="s">
        <v>31</v>
      </c>
      <c r="B1903" s="20">
        <v>2</v>
      </c>
      <c r="C1903" s="20">
        <v>2</v>
      </c>
      <c r="D1903" s="22"/>
      <c r="E1903" s="11"/>
      <c r="F1903" s="11"/>
      <c r="G1903" s="11"/>
      <c r="H1903" s="20"/>
      <c r="I1903" s="31"/>
    </row>
    <row r="1904" spans="1:9" ht="27" customHeight="1">
      <c r="A1904" s="273" t="s">
        <v>295</v>
      </c>
      <c r="B1904" s="273"/>
      <c r="C1904" s="273"/>
      <c r="D1904" s="214">
        <v>130</v>
      </c>
      <c r="E1904" s="3">
        <v>2.3</v>
      </c>
      <c r="F1904" s="3">
        <v>5.1</v>
      </c>
      <c r="G1904" s="3">
        <v>21</v>
      </c>
      <c r="H1904" s="24">
        <f>E1904*4+F1904*9+G1904*4</f>
        <v>139.1</v>
      </c>
      <c r="I1904" s="4">
        <v>0.26</v>
      </c>
    </row>
    <row r="1905" spans="1:9" ht="27" customHeight="1">
      <c r="A1905" s="35" t="s">
        <v>50</v>
      </c>
      <c r="B1905" s="15">
        <v>30</v>
      </c>
      <c r="C1905" s="15">
        <v>30</v>
      </c>
      <c r="D1905" s="171"/>
      <c r="E1905" s="136"/>
      <c r="F1905" s="136"/>
      <c r="G1905" s="136"/>
      <c r="H1905" s="109"/>
      <c r="I1905" s="108"/>
    </row>
    <row r="1906" spans="1:9" ht="27" customHeight="1">
      <c r="A1906" s="5" t="s">
        <v>38</v>
      </c>
      <c r="B1906" s="15">
        <f>C1906*1.25</f>
        <v>62.5</v>
      </c>
      <c r="C1906" s="15">
        <v>50</v>
      </c>
      <c r="D1906" s="171"/>
      <c r="E1906" s="6"/>
      <c r="F1906" s="6"/>
      <c r="G1906" s="6"/>
      <c r="H1906" s="15"/>
      <c r="I1906" s="33"/>
    </row>
    <row r="1907" spans="1:9" ht="27" customHeight="1">
      <c r="A1907" s="5" t="s">
        <v>30</v>
      </c>
      <c r="B1907" s="15">
        <f>C1907*1.33</f>
        <v>66.5</v>
      </c>
      <c r="C1907" s="15">
        <v>50</v>
      </c>
      <c r="D1907" s="171"/>
      <c r="E1907" s="6"/>
      <c r="F1907" s="6"/>
      <c r="G1907" s="6"/>
      <c r="H1907" s="15"/>
      <c r="I1907" s="33"/>
    </row>
    <row r="1908" spans="1:9" ht="27" customHeight="1">
      <c r="A1908" s="58" t="s">
        <v>188</v>
      </c>
      <c r="B1908" s="20">
        <f>C1908*1.14</f>
        <v>56.99999999999999</v>
      </c>
      <c r="C1908" s="22">
        <f>C1907</f>
        <v>50</v>
      </c>
      <c r="D1908" s="22"/>
      <c r="E1908" s="11"/>
      <c r="F1908" s="11"/>
      <c r="G1908" s="11"/>
      <c r="H1908" s="20"/>
      <c r="I1908" s="4"/>
    </row>
    <row r="1909" spans="1:9" s="47" customFormat="1" ht="27" customHeight="1">
      <c r="A1909" s="58" t="s">
        <v>31</v>
      </c>
      <c r="B1909" s="11">
        <v>3.5</v>
      </c>
      <c r="C1909" s="22">
        <v>3.5</v>
      </c>
      <c r="D1909" s="22"/>
      <c r="E1909" s="11"/>
      <c r="F1909" s="11"/>
      <c r="G1909" s="11"/>
      <c r="H1909" s="20"/>
      <c r="I1909" s="4"/>
    </row>
    <row r="1910" spans="1:9" ht="27" customHeight="1">
      <c r="A1910" s="260" t="s">
        <v>80</v>
      </c>
      <c r="B1910" s="260"/>
      <c r="C1910" s="260"/>
      <c r="D1910" s="168">
        <v>180</v>
      </c>
      <c r="E1910" s="25">
        <v>0.8</v>
      </c>
      <c r="F1910" s="25">
        <v>0</v>
      </c>
      <c r="G1910" s="25">
        <v>17.3</v>
      </c>
      <c r="H1910" s="24">
        <f>E1910*4+F1910*9+G1910*4</f>
        <v>72.4</v>
      </c>
      <c r="I1910" s="4">
        <v>11</v>
      </c>
    </row>
    <row r="1911" spans="1:9" ht="27" customHeight="1">
      <c r="A1911" s="104" t="s">
        <v>51</v>
      </c>
      <c r="B1911" s="20">
        <v>14</v>
      </c>
      <c r="C1911" s="20">
        <v>14</v>
      </c>
      <c r="D1911" s="22"/>
      <c r="E1911" s="11"/>
      <c r="F1911" s="11"/>
      <c r="G1911" s="11"/>
      <c r="H1911" s="20"/>
      <c r="I1911" s="33"/>
    </row>
    <row r="1912" spans="1:9" ht="27" customHeight="1">
      <c r="A1912" s="104" t="s">
        <v>25</v>
      </c>
      <c r="B1912" s="22">
        <v>10</v>
      </c>
      <c r="C1912" s="22">
        <v>10</v>
      </c>
      <c r="D1912" s="22"/>
      <c r="E1912" s="11"/>
      <c r="F1912" s="11"/>
      <c r="G1912" s="11"/>
      <c r="H1912" s="20"/>
      <c r="I1912" s="11"/>
    </row>
    <row r="1913" spans="1:9" ht="27" customHeight="1">
      <c r="A1913" s="257" t="s">
        <v>91</v>
      </c>
      <c r="B1913" s="271"/>
      <c r="C1913" s="271"/>
      <c r="D1913" s="214">
        <v>20</v>
      </c>
      <c r="E1913" s="3">
        <v>1.6</v>
      </c>
      <c r="F1913" s="3">
        <v>0.3</v>
      </c>
      <c r="G1913" s="3">
        <v>7.6</v>
      </c>
      <c r="H1913" s="2">
        <v>39</v>
      </c>
      <c r="I1913" s="4">
        <v>0</v>
      </c>
    </row>
    <row r="1914" spans="1:9" ht="27" customHeight="1">
      <c r="A1914" s="12" t="s">
        <v>83</v>
      </c>
      <c r="B1914" s="216"/>
      <c r="C1914" s="216"/>
      <c r="D1914" s="214">
        <v>20</v>
      </c>
      <c r="E1914" s="3"/>
      <c r="F1914" s="3"/>
      <c r="G1914" s="3"/>
      <c r="H1914" s="2"/>
      <c r="I1914" s="4"/>
    </row>
    <row r="1915" spans="1:9" ht="27" customHeight="1">
      <c r="A1915" s="269" t="s">
        <v>23</v>
      </c>
      <c r="B1915" s="270"/>
      <c r="C1915" s="270"/>
      <c r="D1915" s="214">
        <v>35</v>
      </c>
      <c r="E1915" s="3">
        <v>2.3</v>
      </c>
      <c r="F1915" s="3">
        <v>0.4</v>
      </c>
      <c r="G1915" s="3">
        <v>11.7</v>
      </c>
      <c r="H1915" s="2">
        <v>62</v>
      </c>
      <c r="I1915" s="4">
        <v>0</v>
      </c>
    </row>
    <row r="1916" spans="1:9" ht="27" customHeight="1">
      <c r="A1916" s="263" t="s">
        <v>12</v>
      </c>
      <c r="B1916" s="263"/>
      <c r="C1916" s="263"/>
      <c r="D1916" s="64">
        <f aca="true" t="shared" si="20" ref="D1916:I1916">D1917+D1929</f>
        <v>270</v>
      </c>
      <c r="E1916" s="13">
        <f t="shared" si="20"/>
        <v>1.5</v>
      </c>
      <c r="F1916" s="13">
        <f t="shared" si="20"/>
        <v>8.5</v>
      </c>
      <c r="G1916" s="13">
        <f t="shared" si="20"/>
        <v>36.4</v>
      </c>
      <c r="H1916" s="46">
        <f t="shared" si="20"/>
        <v>228.1</v>
      </c>
      <c r="I1916" s="13">
        <f t="shared" si="20"/>
        <v>0.9</v>
      </c>
    </row>
    <row r="1917" spans="1:16" s="47" customFormat="1" ht="27" customHeight="1">
      <c r="A1917" s="276" t="s">
        <v>361</v>
      </c>
      <c r="B1917" s="276"/>
      <c r="C1917" s="276"/>
      <c r="D1917" s="168">
        <v>70</v>
      </c>
      <c r="E1917" s="25">
        <v>1.4</v>
      </c>
      <c r="F1917" s="25">
        <v>8.5</v>
      </c>
      <c r="G1917" s="25">
        <v>18.5</v>
      </c>
      <c r="H1917" s="2">
        <f>E1917*4+F1917*9+G1917*4</f>
        <v>156.1</v>
      </c>
      <c r="I1917" s="214">
        <v>0.9</v>
      </c>
      <c r="K1917" s="83"/>
      <c r="L1917" s="83"/>
      <c r="M1917" s="83"/>
      <c r="N1917" s="83"/>
      <c r="O1917" s="83"/>
      <c r="P1917" s="83"/>
    </row>
    <row r="1918" spans="1:9" ht="27" customHeight="1">
      <c r="A1918" s="58" t="s">
        <v>43</v>
      </c>
      <c r="B1918" s="20">
        <v>48</v>
      </c>
      <c r="C1918" s="20">
        <v>48</v>
      </c>
      <c r="D1918" s="171"/>
      <c r="E1918" s="6"/>
      <c r="F1918" s="6"/>
      <c r="G1918" s="6"/>
      <c r="H1918" s="15"/>
      <c r="I1918" s="171"/>
    </row>
    <row r="1919" spans="1:9" ht="27" customHeight="1">
      <c r="A1919" s="58" t="s">
        <v>25</v>
      </c>
      <c r="B1919" s="20">
        <v>7.875</v>
      </c>
      <c r="C1919" s="20">
        <v>7.875</v>
      </c>
      <c r="D1919" s="171"/>
      <c r="E1919" s="11"/>
      <c r="F1919" s="11"/>
      <c r="G1919" s="11"/>
      <c r="H1919" s="20"/>
      <c r="I1919" s="22"/>
    </row>
    <row r="1920" spans="1:9" ht="27" customHeight="1">
      <c r="A1920" s="35" t="s">
        <v>296</v>
      </c>
      <c r="B1920" s="20">
        <v>2.625</v>
      </c>
      <c r="C1920" s="20">
        <v>2.625</v>
      </c>
      <c r="D1920" s="171"/>
      <c r="E1920" s="11"/>
      <c r="F1920" s="11"/>
      <c r="G1920" s="11"/>
      <c r="H1920" s="20"/>
      <c r="I1920" s="22"/>
    </row>
    <row r="1921" spans="1:9" ht="27" customHeight="1">
      <c r="A1921" s="35" t="s">
        <v>31</v>
      </c>
      <c r="B1921" s="20">
        <v>8</v>
      </c>
      <c r="C1921" s="20">
        <v>8</v>
      </c>
      <c r="D1921" s="171"/>
      <c r="E1921" s="11"/>
      <c r="F1921" s="11"/>
      <c r="G1921" s="11"/>
      <c r="H1921" s="20"/>
      <c r="I1921" s="22"/>
    </row>
    <row r="1922" spans="1:9" ht="27" customHeight="1">
      <c r="A1922" s="178" t="s">
        <v>232</v>
      </c>
      <c r="B1922" s="11">
        <v>1.1375</v>
      </c>
      <c r="C1922" s="11">
        <v>1.1375</v>
      </c>
      <c r="D1922" s="171"/>
      <c r="E1922" s="11"/>
      <c r="F1922" s="11"/>
      <c r="G1922" s="11"/>
      <c r="H1922" s="20"/>
      <c r="I1922" s="217"/>
    </row>
    <row r="1923" spans="1:9" ht="27" customHeight="1">
      <c r="A1923" s="178" t="s">
        <v>275</v>
      </c>
      <c r="B1923" s="14">
        <f>B1922*0.25</f>
        <v>0.284375</v>
      </c>
      <c r="C1923" s="14">
        <f>C1922*0.25</f>
        <v>0.284375</v>
      </c>
      <c r="D1923" s="23"/>
      <c r="E1923" s="150"/>
      <c r="F1923" s="137"/>
      <c r="G1923" s="137"/>
      <c r="H1923" s="138"/>
      <c r="I1923" s="139"/>
    </row>
    <row r="1924" spans="1:9" ht="27" customHeight="1">
      <c r="A1924" s="35" t="s">
        <v>278</v>
      </c>
      <c r="B1924" s="171">
        <v>1</v>
      </c>
      <c r="C1924" s="171">
        <v>1</v>
      </c>
      <c r="D1924" s="171"/>
      <c r="E1924" s="11"/>
      <c r="F1924" s="11"/>
      <c r="G1924" s="11"/>
      <c r="H1924" s="20"/>
      <c r="I1924" s="22"/>
    </row>
    <row r="1925" spans="1:9" ht="27" customHeight="1">
      <c r="A1925" s="40" t="s">
        <v>61</v>
      </c>
      <c r="B1925" s="11">
        <v>0.4375</v>
      </c>
      <c r="C1925" s="11">
        <v>0.4375</v>
      </c>
      <c r="D1925" s="171"/>
      <c r="E1925" s="11"/>
      <c r="F1925" s="11"/>
      <c r="G1925" s="11"/>
      <c r="H1925" s="20"/>
      <c r="I1925" s="22"/>
    </row>
    <row r="1926" spans="1:9" ht="27" customHeight="1">
      <c r="A1926" s="58" t="s">
        <v>60</v>
      </c>
      <c r="B1926" s="20">
        <v>20.125</v>
      </c>
      <c r="C1926" s="20">
        <v>20.125</v>
      </c>
      <c r="D1926" s="171"/>
      <c r="E1926" s="11"/>
      <c r="F1926" s="11"/>
      <c r="G1926" s="11"/>
      <c r="H1926" s="20"/>
      <c r="I1926" s="217"/>
    </row>
    <row r="1927" spans="1:9" ht="27" customHeight="1">
      <c r="A1927" s="35" t="s">
        <v>63</v>
      </c>
      <c r="B1927" s="22">
        <v>1</v>
      </c>
      <c r="C1927" s="22">
        <v>1</v>
      </c>
      <c r="D1927" s="22"/>
      <c r="E1927" s="11"/>
      <c r="F1927" s="11"/>
      <c r="G1927" s="11"/>
      <c r="H1927" s="20"/>
      <c r="I1927" s="217"/>
    </row>
    <row r="1928" spans="1:9" ht="27" customHeight="1">
      <c r="A1928" s="261" t="s">
        <v>364</v>
      </c>
      <c r="B1928" s="261"/>
      <c r="C1928" s="261"/>
      <c r="D1928" s="214">
        <v>70</v>
      </c>
      <c r="E1928" s="128"/>
      <c r="F1928" s="128"/>
      <c r="G1928" s="128"/>
      <c r="H1928" s="129"/>
      <c r="I1928" s="130"/>
    </row>
    <row r="1929" spans="1:16" s="47" customFormat="1" ht="27" customHeight="1">
      <c r="A1929" s="273" t="s">
        <v>102</v>
      </c>
      <c r="B1929" s="273"/>
      <c r="C1929" s="273"/>
      <c r="D1929" s="214">
        <v>200</v>
      </c>
      <c r="E1929" s="3">
        <v>0.1</v>
      </c>
      <c r="F1929" s="3">
        <v>0</v>
      </c>
      <c r="G1929" s="3">
        <v>17.9</v>
      </c>
      <c r="H1929" s="2">
        <f>E1929*4+F1929*9+G1929*4</f>
        <v>72</v>
      </c>
      <c r="I1929" s="4">
        <v>0</v>
      </c>
      <c r="K1929" s="83"/>
      <c r="L1929" s="83"/>
      <c r="M1929" s="83"/>
      <c r="N1929" s="83"/>
      <c r="O1929" s="83"/>
      <c r="P1929" s="83"/>
    </row>
    <row r="1930" spans="1:9" ht="27" customHeight="1">
      <c r="A1930" s="104" t="s">
        <v>27</v>
      </c>
      <c r="B1930" s="22">
        <v>0.4</v>
      </c>
      <c r="C1930" s="22">
        <v>0.4</v>
      </c>
      <c r="D1930" s="22"/>
      <c r="E1930" s="11"/>
      <c r="F1930" s="11"/>
      <c r="G1930" s="11"/>
      <c r="H1930" s="20"/>
      <c r="I1930" s="4"/>
    </row>
    <row r="1931" spans="1:9" ht="27" customHeight="1">
      <c r="A1931" s="104" t="s">
        <v>25</v>
      </c>
      <c r="B1931" s="22">
        <v>18</v>
      </c>
      <c r="C1931" s="22">
        <v>18</v>
      </c>
      <c r="D1931" s="22"/>
      <c r="E1931" s="11"/>
      <c r="F1931" s="11"/>
      <c r="G1931" s="11"/>
      <c r="H1931" s="20"/>
      <c r="I1931" s="11"/>
    </row>
    <row r="1932" spans="1:16" s="47" customFormat="1" ht="27" customHeight="1">
      <c r="A1932" s="275" t="s">
        <v>158</v>
      </c>
      <c r="B1932" s="275"/>
      <c r="C1932" s="275"/>
      <c r="D1932" s="167">
        <f>D1933+D1966+D1978</f>
        <v>450</v>
      </c>
      <c r="E1932" s="98">
        <f>E1933+E1966+E1978+E1982+E1983</f>
        <v>20.790000000000003</v>
      </c>
      <c r="F1932" s="98">
        <f>F1933+F1966+F1978+F1982+F1983</f>
        <v>22.18</v>
      </c>
      <c r="G1932" s="98">
        <f>G1933+G1966+G1978+G1982+G1983</f>
        <v>42.60999999999999</v>
      </c>
      <c r="H1932" s="28">
        <f>H1933+H1966+H1978+H1982+H1983</f>
        <v>453.22</v>
      </c>
      <c r="I1932" s="98">
        <f>I1933+I1966+I1978+I1982+I1983</f>
        <v>7.99</v>
      </c>
      <c r="K1932" s="83"/>
      <c r="L1932" s="83"/>
      <c r="M1932" s="83"/>
      <c r="N1932" s="83"/>
      <c r="O1932" s="83"/>
      <c r="P1932" s="83"/>
    </row>
    <row r="1933" spans="1:9" ht="27" customHeight="1">
      <c r="A1933" s="273" t="s">
        <v>297</v>
      </c>
      <c r="B1933" s="273"/>
      <c r="C1933" s="273"/>
      <c r="D1933" s="214">
        <v>150</v>
      </c>
      <c r="E1933" s="3">
        <v>2.8</v>
      </c>
      <c r="F1933" s="3">
        <v>5</v>
      </c>
      <c r="G1933" s="3">
        <v>12.5</v>
      </c>
      <c r="H1933" s="2">
        <f>E1933*4+F1933*9+G1933*4</f>
        <v>106.2</v>
      </c>
      <c r="I1933" s="4">
        <v>5.9</v>
      </c>
    </row>
    <row r="1934" spans="1:9" ht="27" customHeight="1">
      <c r="A1934" s="35" t="s">
        <v>34</v>
      </c>
      <c r="B1934" s="15">
        <f>C1934*1.33</f>
        <v>77.14</v>
      </c>
      <c r="C1934" s="15">
        <v>58</v>
      </c>
      <c r="D1934" s="171"/>
      <c r="E1934" s="6"/>
      <c r="F1934" s="6"/>
      <c r="G1934" s="6"/>
      <c r="H1934" s="15"/>
      <c r="I1934" s="171"/>
    </row>
    <row r="1935" spans="1:9" s="47" customFormat="1" ht="27" customHeight="1">
      <c r="A1935" s="35" t="s">
        <v>35</v>
      </c>
      <c r="B1935" s="15">
        <f>C1935*1.43</f>
        <v>82.94</v>
      </c>
      <c r="C1935" s="15">
        <v>58</v>
      </c>
      <c r="D1935" s="171"/>
      <c r="E1935" s="6"/>
      <c r="F1935" s="6"/>
      <c r="G1935" s="6"/>
      <c r="H1935" s="15"/>
      <c r="I1935" s="14"/>
    </row>
    <row r="1936" spans="1:9" ht="27" customHeight="1">
      <c r="A1936" s="35" t="s">
        <v>36</v>
      </c>
      <c r="B1936" s="15">
        <f>C1936*1.54</f>
        <v>89.32000000000001</v>
      </c>
      <c r="C1936" s="15">
        <v>58</v>
      </c>
      <c r="D1936" s="171"/>
      <c r="E1936" s="6"/>
      <c r="F1936" s="6"/>
      <c r="G1936" s="6"/>
      <c r="H1936" s="15"/>
      <c r="I1936" s="4"/>
    </row>
    <row r="1937" spans="1:9" ht="27" customHeight="1">
      <c r="A1937" s="35" t="s">
        <v>37</v>
      </c>
      <c r="B1937" s="15">
        <f>C1937*1.67</f>
        <v>96.86</v>
      </c>
      <c r="C1937" s="15">
        <v>58</v>
      </c>
      <c r="D1937" s="171"/>
      <c r="E1937" s="6"/>
      <c r="F1937" s="6"/>
      <c r="G1937" s="6"/>
      <c r="H1937" s="15"/>
      <c r="I1937" s="4"/>
    </row>
    <row r="1938" spans="1:9" ht="27" customHeight="1">
      <c r="A1938" s="42" t="s">
        <v>160</v>
      </c>
      <c r="B1938" s="15"/>
      <c r="C1938" s="15">
        <v>55</v>
      </c>
      <c r="D1938" s="171"/>
      <c r="E1938" s="6"/>
      <c r="F1938" s="6"/>
      <c r="G1938" s="6"/>
      <c r="H1938" s="15"/>
      <c r="I1938" s="4"/>
    </row>
    <row r="1939" spans="1:9" ht="27" customHeight="1">
      <c r="A1939" s="35" t="s">
        <v>298</v>
      </c>
      <c r="B1939" s="15">
        <f>C1939*1.67</f>
        <v>66.8</v>
      </c>
      <c r="C1939" s="15">
        <v>40</v>
      </c>
      <c r="D1939" s="171"/>
      <c r="E1939" s="6"/>
      <c r="F1939" s="6"/>
      <c r="G1939" s="6"/>
      <c r="H1939" s="15"/>
      <c r="I1939" s="4"/>
    </row>
    <row r="1940" spans="1:16" s="47" customFormat="1" ht="27" customHeight="1">
      <c r="A1940" s="35" t="s">
        <v>299</v>
      </c>
      <c r="B1940" s="15">
        <f>C1940*1.16</f>
        <v>46.4</v>
      </c>
      <c r="C1940" s="15">
        <v>40</v>
      </c>
      <c r="D1940" s="171"/>
      <c r="E1940" s="6"/>
      <c r="F1940" s="6"/>
      <c r="G1940" s="6"/>
      <c r="H1940" s="15"/>
      <c r="I1940" s="4"/>
      <c r="K1940" s="83"/>
      <c r="L1940" s="83"/>
      <c r="M1940" s="83"/>
      <c r="N1940" s="83"/>
      <c r="O1940" s="83"/>
      <c r="P1940" s="83"/>
    </row>
    <row r="1941" spans="1:9" ht="27" customHeight="1">
      <c r="A1941" s="58" t="s">
        <v>38</v>
      </c>
      <c r="B1941" s="15">
        <f>C1941*1.25</f>
        <v>66.25</v>
      </c>
      <c r="C1941" s="15">
        <v>53</v>
      </c>
      <c r="D1941" s="171"/>
      <c r="E1941" s="6"/>
      <c r="F1941" s="6"/>
      <c r="G1941" s="6"/>
      <c r="H1941" s="15"/>
      <c r="I1941" s="4"/>
    </row>
    <row r="1942" spans="1:9" ht="27" customHeight="1">
      <c r="A1942" s="35" t="s">
        <v>30</v>
      </c>
      <c r="B1942" s="15">
        <f>C1942*1.33</f>
        <v>70.49000000000001</v>
      </c>
      <c r="C1942" s="15">
        <v>53</v>
      </c>
      <c r="D1942" s="171"/>
      <c r="E1942" s="6"/>
      <c r="F1942" s="6"/>
      <c r="G1942" s="6"/>
      <c r="H1942" s="15"/>
      <c r="I1942" s="4"/>
    </row>
    <row r="1943" spans="1:9" ht="27" customHeight="1">
      <c r="A1943" s="58" t="s">
        <v>188</v>
      </c>
      <c r="B1943" s="20">
        <f>C1943*1.14</f>
        <v>56.99999999999999</v>
      </c>
      <c r="C1943" s="22">
        <v>50</v>
      </c>
      <c r="D1943" s="22"/>
      <c r="E1943" s="11"/>
      <c r="F1943" s="11"/>
      <c r="G1943" s="11"/>
      <c r="H1943" s="20"/>
      <c r="I1943" s="4"/>
    </row>
    <row r="1944" spans="1:9" ht="27" customHeight="1">
      <c r="A1944" s="42" t="s">
        <v>161</v>
      </c>
      <c r="B1944" s="15"/>
      <c r="C1944" s="2">
        <v>50</v>
      </c>
      <c r="D1944" s="171"/>
      <c r="E1944" s="6"/>
      <c r="F1944" s="6"/>
      <c r="G1944" s="6"/>
      <c r="H1944" s="15"/>
      <c r="I1944" s="4"/>
    </row>
    <row r="1945" spans="1:9" s="47" customFormat="1" ht="27" customHeight="1">
      <c r="A1945" s="35" t="s">
        <v>31</v>
      </c>
      <c r="B1945" s="15">
        <v>5</v>
      </c>
      <c r="C1945" s="15">
        <v>5</v>
      </c>
      <c r="D1945" s="171"/>
      <c r="E1945" s="6"/>
      <c r="F1945" s="6"/>
      <c r="G1945" s="6"/>
      <c r="H1945" s="15"/>
      <c r="I1945" s="4"/>
    </row>
    <row r="1946" spans="1:9" ht="27" customHeight="1">
      <c r="A1946" s="265" t="s">
        <v>150</v>
      </c>
      <c r="B1946" s="265"/>
      <c r="C1946" s="265"/>
      <c r="D1946" s="265"/>
      <c r="E1946" s="265"/>
      <c r="F1946" s="265"/>
      <c r="G1946" s="265"/>
      <c r="H1946" s="265"/>
      <c r="I1946" s="265"/>
    </row>
    <row r="1947" spans="1:9" ht="48.75" customHeight="1">
      <c r="A1947" s="267" t="s">
        <v>234</v>
      </c>
      <c r="B1947" s="267"/>
      <c r="C1947" s="267"/>
      <c r="D1947" s="214">
        <v>150</v>
      </c>
      <c r="E1947" s="3">
        <v>1.4</v>
      </c>
      <c r="F1947" s="3">
        <v>5</v>
      </c>
      <c r="G1947" s="3">
        <v>7.9</v>
      </c>
      <c r="H1947" s="2">
        <f>E1947*4+F1947*9+G1947*4</f>
        <v>82.2</v>
      </c>
      <c r="I1947" s="3">
        <v>6.4</v>
      </c>
    </row>
    <row r="1948" spans="1:9" ht="27" customHeight="1">
      <c r="A1948" s="35" t="s">
        <v>34</v>
      </c>
      <c r="B1948" s="15">
        <f>C1948*1.33</f>
        <v>143.64000000000001</v>
      </c>
      <c r="C1948" s="171">
        <v>108</v>
      </c>
      <c r="D1948" s="214"/>
      <c r="E1948" s="6"/>
      <c r="F1948" s="6"/>
      <c r="G1948" s="6"/>
      <c r="H1948" s="15"/>
      <c r="I1948" s="6"/>
    </row>
    <row r="1949" spans="1:9" ht="27" customHeight="1">
      <c r="A1949" s="35" t="s">
        <v>35</v>
      </c>
      <c r="B1949" s="15">
        <f>C1949*1.43</f>
        <v>154.44</v>
      </c>
      <c r="C1949" s="171">
        <v>108</v>
      </c>
      <c r="D1949" s="214"/>
      <c r="E1949" s="6"/>
      <c r="F1949" s="6"/>
      <c r="G1949" s="6"/>
      <c r="H1949" s="15"/>
      <c r="I1949" s="33"/>
    </row>
    <row r="1950" spans="1:9" ht="27" customHeight="1">
      <c r="A1950" s="35" t="s">
        <v>36</v>
      </c>
      <c r="B1950" s="15">
        <f>C1950*1.54</f>
        <v>166.32</v>
      </c>
      <c r="C1950" s="171">
        <v>108</v>
      </c>
      <c r="D1950" s="214"/>
      <c r="E1950" s="6"/>
      <c r="F1950" s="6"/>
      <c r="G1950" s="6"/>
      <c r="H1950" s="15"/>
      <c r="I1950" s="33"/>
    </row>
    <row r="1951" spans="1:9" ht="27" customHeight="1">
      <c r="A1951" s="35" t="s">
        <v>37</v>
      </c>
      <c r="B1951" s="15">
        <f>C1951*1.67</f>
        <v>180.35999999999999</v>
      </c>
      <c r="C1951" s="171">
        <v>108</v>
      </c>
      <c r="D1951" s="214"/>
      <c r="E1951" s="6"/>
      <c r="F1951" s="6"/>
      <c r="G1951" s="6"/>
      <c r="H1951" s="15"/>
      <c r="I1951" s="33"/>
    </row>
    <row r="1952" spans="1:9" ht="27" customHeight="1">
      <c r="A1952" s="42" t="s">
        <v>160</v>
      </c>
      <c r="B1952" s="2"/>
      <c r="C1952" s="214">
        <v>105</v>
      </c>
      <c r="D1952" s="214"/>
      <c r="E1952" s="6"/>
      <c r="F1952" s="6"/>
      <c r="G1952" s="6"/>
      <c r="H1952" s="15"/>
      <c r="I1952" s="33"/>
    </row>
    <row r="1953" spans="1:9" ht="27" customHeight="1">
      <c r="A1953" s="35" t="s">
        <v>235</v>
      </c>
      <c r="B1953" s="15">
        <f>C1953*1.82</f>
        <v>81.9</v>
      </c>
      <c r="C1953" s="171">
        <v>45</v>
      </c>
      <c r="D1953" s="214"/>
      <c r="E1953" s="6"/>
      <c r="F1953" s="6"/>
      <c r="G1953" s="6"/>
      <c r="H1953" s="15"/>
      <c r="I1953" s="33"/>
    </row>
    <row r="1954" spans="1:9" ht="27" customHeight="1">
      <c r="A1954" s="35" t="s">
        <v>107</v>
      </c>
      <c r="B1954" s="15">
        <f>C1954*1.02</f>
        <v>45.9</v>
      </c>
      <c r="C1954" s="171">
        <v>45</v>
      </c>
      <c r="D1954" s="214"/>
      <c r="E1954" s="6"/>
      <c r="F1954" s="6"/>
      <c r="G1954" s="6"/>
      <c r="H1954" s="15"/>
      <c r="I1954" s="33"/>
    </row>
    <row r="1955" spans="1:9" ht="27" customHeight="1">
      <c r="A1955" s="35" t="s">
        <v>236</v>
      </c>
      <c r="B1955" s="15">
        <f>C1955*1.05</f>
        <v>47.25</v>
      </c>
      <c r="C1955" s="171">
        <v>45</v>
      </c>
      <c r="D1955" s="214"/>
      <c r="E1955" s="6"/>
      <c r="F1955" s="6"/>
      <c r="G1955" s="6"/>
      <c r="H1955" s="15"/>
      <c r="I1955" s="33"/>
    </row>
    <row r="1956" spans="1:9" ht="27" customHeight="1">
      <c r="A1956" s="5" t="s">
        <v>31</v>
      </c>
      <c r="B1956" s="171">
        <v>5</v>
      </c>
      <c r="C1956" s="171">
        <v>5</v>
      </c>
      <c r="D1956" s="214"/>
      <c r="E1956" s="98"/>
      <c r="F1956" s="98"/>
      <c r="G1956" s="98"/>
      <c r="H1956" s="28"/>
      <c r="I1956" s="98"/>
    </row>
    <row r="1957" spans="1:9" ht="27" customHeight="1">
      <c r="A1957" s="265" t="s">
        <v>150</v>
      </c>
      <c r="B1957" s="265"/>
      <c r="C1957" s="265"/>
      <c r="D1957" s="265"/>
      <c r="E1957" s="265"/>
      <c r="F1957" s="265"/>
      <c r="G1957" s="265"/>
      <c r="H1957" s="265"/>
      <c r="I1957" s="265"/>
    </row>
    <row r="1958" spans="1:16" s="47" customFormat="1" ht="27" customHeight="1">
      <c r="A1958" s="267" t="s">
        <v>300</v>
      </c>
      <c r="B1958" s="267"/>
      <c r="C1958" s="267"/>
      <c r="D1958" s="214">
        <v>150</v>
      </c>
      <c r="E1958" s="3">
        <v>1.2</v>
      </c>
      <c r="F1958" s="3">
        <v>5</v>
      </c>
      <c r="G1958" s="3">
        <v>6.4</v>
      </c>
      <c r="H1958" s="2">
        <f>E1958*4+F1958*9+G1958*4</f>
        <v>75.4</v>
      </c>
      <c r="I1958" s="3">
        <v>3.9</v>
      </c>
      <c r="K1958" s="83"/>
      <c r="L1958" s="83"/>
      <c r="M1958" s="83"/>
      <c r="N1958" s="83"/>
      <c r="O1958" s="83"/>
      <c r="P1958" s="83"/>
    </row>
    <row r="1959" spans="1:16" s="47" customFormat="1" ht="27" customHeight="1">
      <c r="A1959" s="35" t="s">
        <v>298</v>
      </c>
      <c r="B1959" s="15">
        <f>C1959*1.67</f>
        <v>83.5</v>
      </c>
      <c r="C1959" s="15">
        <v>50</v>
      </c>
      <c r="D1959" s="171"/>
      <c r="E1959" s="6"/>
      <c r="F1959" s="6"/>
      <c r="G1959" s="6"/>
      <c r="H1959" s="15"/>
      <c r="I1959" s="4"/>
      <c r="K1959" s="83"/>
      <c r="L1959" s="83"/>
      <c r="M1959" s="83"/>
      <c r="N1959" s="83"/>
      <c r="O1959" s="83"/>
      <c r="P1959" s="83"/>
    </row>
    <row r="1960" spans="1:9" ht="27" customHeight="1">
      <c r="A1960" s="35" t="s">
        <v>299</v>
      </c>
      <c r="B1960" s="15">
        <f>C1960*1.16</f>
        <v>57.99999999999999</v>
      </c>
      <c r="C1960" s="15">
        <v>50</v>
      </c>
      <c r="D1960" s="171"/>
      <c r="E1960" s="6"/>
      <c r="F1960" s="6"/>
      <c r="G1960" s="6"/>
      <c r="H1960" s="15"/>
      <c r="I1960" s="4"/>
    </row>
    <row r="1961" spans="1:9" ht="27" customHeight="1">
      <c r="A1961" s="35" t="s">
        <v>105</v>
      </c>
      <c r="B1961" s="15">
        <f>C1961*1.02</f>
        <v>51</v>
      </c>
      <c r="C1961" s="15">
        <v>50</v>
      </c>
      <c r="D1961" s="214"/>
      <c r="E1961" s="6"/>
      <c r="F1961" s="6"/>
      <c r="G1961" s="6"/>
      <c r="H1961" s="15"/>
      <c r="I1961" s="33"/>
    </row>
    <row r="1962" spans="1:9" ht="27" customHeight="1">
      <c r="A1962" s="35" t="s">
        <v>177</v>
      </c>
      <c r="B1962" s="15">
        <f>C1962*1.18</f>
        <v>59</v>
      </c>
      <c r="C1962" s="15">
        <v>50</v>
      </c>
      <c r="D1962" s="214"/>
      <c r="E1962" s="6"/>
      <c r="F1962" s="6"/>
      <c r="G1962" s="6"/>
      <c r="H1962" s="15"/>
      <c r="I1962" s="33"/>
    </row>
    <row r="1963" spans="1:9" ht="27" customHeight="1">
      <c r="A1963" s="35" t="s">
        <v>123</v>
      </c>
      <c r="B1963" s="15">
        <f>C1963*1.02</f>
        <v>51</v>
      </c>
      <c r="C1963" s="15">
        <v>50</v>
      </c>
      <c r="D1963" s="214"/>
      <c r="E1963" s="6"/>
      <c r="F1963" s="6"/>
      <c r="G1963" s="6"/>
      <c r="H1963" s="15"/>
      <c r="I1963" s="33"/>
    </row>
    <row r="1964" spans="1:9" ht="27" customHeight="1">
      <c r="A1964" s="35" t="s">
        <v>236</v>
      </c>
      <c r="B1964" s="15">
        <f>C1964*1.05</f>
        <v>52.5</v>
      </c>
      <c r="C1964" s="15">
        <v>50</v>
      </c>
      <c r="D1964" s="214"/>
      <c r="E1964" s="6"/>
      <c r="F1964" s="6"/>
      <c r="G1964" s="6"/>
      <c r="H1964" s="15"/>
      <c r="I1964" s="33"/>
    </row>
    <row r="1965" spans="1:9" ht="27" customHeight="1">
      <c r="A1965" s="5" t="s">
        <v>31</v>
      </c>
      <c r="B1965" s="171">
        <v>5</v>
      </c>
      <c r="C1965" s="171">
        <v>5</v>
      </c>
      <c r="D1965" s="214"/>
      <c r="E1965" s="98"/>
      <c r="F1965" s="98"/>
      <c r="G1965" s="98"/>
      <c r="H1965" s="28"/>
      <c r="I1965" s="98"/>
    </row>
    <row r="1966" spans="1:9" ht="27" customHeight="1">
      <c r="A1966" s="267" t="s">
        <v>365</v>
      </c>
      <c r="B1966" s="267"/>
      <c r="C1966" s="267"/>
      <c r="D1966" s="214">
        <v>100</v>
      </c>
      <c r="E1966" s="3">
        <v>16.1</v>
      </c>
      <c r="F1966" s="3">
        <v>16.9</v>
      </c>
      <c r="G1966" s="3">
        <v>3.2</v>
      </c>
      <c r="H1966" s="2">
        <f>E1966*4+F1966*9+G1966*4</f>
        <v>229.3</v>
      </c>
      <c r="I1966" s="4">
        <v>0.09</v>
      </c>
    </row>
    <row r="1967" spans="1:9" ht="27" customHeight="1">
      <c r="A1967" s="156" t="s">
        <v>32</v>
      </c>
      <c r="B1967" s="78">
        <f>C1967*1.35</f>
        <v>109.35000000000001</v>
      </c>
      <c r="C1967" s="22">
        <v>81</v>
      </c>
      <c r="D1967" s="22"/>
      <c r="E1967" s="11"/>
      <c r="F1967" s="11"/>
      <c r="G1967" s="11"/>
      <c r="H1967" s="20"/>
      <c r="I1967" s="27"/>
    </row>
    <row r="1968" spans="1:9" ht="27" customHeight="1">
      <c r="A1968" s="16" t="s">
        <v>33</v>
      </c>
      <c r="B1968" s="78">
        <f>C1968*1.19</f>
        <v>96.39</v>
      </c>
      <c r="C1968" s="22">
        <v>81</v>
      </c>
      <c r="D1968" s="22"/>
      <c r="E1968" s="11"/>
      <c r="F1968" s="11"/>
      <c r="G1968" s="11"/>
      <c r="H1968" s="20"/>
      <c r="I1968" s="27"/>
    </row>
    <row r="1969" spans="1:9" ht="27" customHeight="1">
      <c r="A1969" s="35" t="s">
        <v>301</v>
      </c>
      <c r="B1969" s="20"/>
      <c r="C1969" s="22">
        <v>50</v>
      </c>
      <c r="D1969" s="22"/>
      <c r="E1969" s="11"/>
      <c r="F1969" s="11"/>
      <c r="G1969" s="11"/>
      <c r="H1969" s="20"/>
      <c r="I1969" s="27"/>
    </row>
    <row r="1970" spans="1:9" ht="27" customHeight="1">
      <c r="A1970" s="35" t="s">
        <v>31</v>
      </c>
      <c r="B1970" s="20">
        <v>4</v>
      </c>
      <c r="C1970" s="22">
        <v>4</v>
      </c>
      <c r="D1970" s="22"/>
      <c r="E1970" s="11"/>
      <c r="F1970" s="11"/>
      <c r="G1970" s="11"/>
      <c r="H1970" s="20"/>
      <c r="I1970" s="27"/>
    </row>
    <row r="1971" spans="1:9" ht="27" customHeight="1">
      <c r="A1971" s="104" t="s">
        <v>38</v>
      </c>
      <c r="B1971" s="15">
        <f>C1971*1.25</f>
        <v>25</v>
      </c>
      <c r="C1971" s="15">
        <v>20</v>
      </c>
      <c r="D1971" s="22"/>
      <c r="E1971" s="6"/>
      <c r="F1971" s="6"/>
      <c r="G1971" s="6"/>
      <c r="H1971" s="15"/>
      <c r="I1971" s="4"/>
    </row>
    <row r="1972" spans="1:9" ht="27" customHeight="1">
      <c r="A1972" s="174" t="s">
        <v>30</v>
      </c>
      <c r="B1972" s="15">
        <f>C1972*1.33</f>
        <v>26.6</v>
      </c>
      <c r="C1972" s="15">
        <v>20</v>
      </c>
      <c r="D1972" s="22"/>
      <c r="E1972" s="6"/>
      <c r="F1972" s="6"/>
      <c r="G1972" s="6"/>
      <c r="H1972" s="15"/>
      <c r="I1972" s="4"/>
    </row>
    <row r="1973" spans="1:9" ht="27" customHeight="1">
      <c r="A1973" s="58" t="s">
        <v>188</v>
      </c>
      <c r="B1973" s="20">
        <f>C1973*1.14</f>
        <v>22.799999999999997</v>
      </c>
      <c r="C1973" s="20">
        <f>C1972</f>
        <v>20</v>
      </c>
      <c r="D1973" s="22"/>
      <c r="E1973" s="11"/>
      <c r="F1973" s="11"/>
      <c r="G1973" s="11"/>
      <c r="H1973" s="20"/>
      <c r="I1973" s="4"/>
    </row>
    <row r="1974" spans="1:9" ht="27" customHeight="1">
      <c r="A1974" s="174" t="s">
        <v>302</v>
      </c>
      <c r="B1974" s="15"/>
      <c r="C1974" s="15">
        <v>18</v>
      </c>
      <c r="D1974" s="22"/>
      <c r="E1974" s="6"/>
      <c r="F1974" s="6"/>
      <c r="G1974" s="6"/>
      <c r="H1974" s="15"/>
      <c r="I1974" s="4"/>
    </row>
    <row r="1975" spans="1:9" ht="27" customHeight="1">
      <c r="A1975" s="5" t="s">
        <v>202</v>
      </c>
      <c r="B1975" s="171">
        <v>20</v>
      </c>
      <c r="C1975" s="171">
        <v>20</v>
      </c>
      <c r="D1975" s="22"/>
      <c r="E1975" s="6"/>
      <c r="F1975" s="6"/>
      <c r="G1975" s="6"/>
      <c r="H1975" s="15"/>
      <c r="I1975" s="14"/>
    </row>
    <row r="1976" spans="1:9" ht="27" customHeight="1">
      <c r="A1976" s="5" t="s">
        <v>60</v>
      </c>
      <c r="B1976" s="171">
        <v>24</v>
      </c>
      <c r="C1976" s="171">
        <v>24</v>
      </c>
      <c r="D1976" s="22"/>
      <c r="E1976" s="6"/>
      <c r="F1976" s="6"/>
      <c r="G1976" s="6"/>
      <c r="H1976" s="15"/>
      <c r="I1976" s="14"/>
    </row>
    <row r="1977" spans="1:9" ht="27" customHeight="1">
      <c r="A1977" s="5" t="s">
        <v>63</v>
      </c>
      <c r="B1977" s="171">
        <v>3</v>
      </c>
      <c r="C1977" s="171">
        <v>3</v>
      </c>
      <c r="D1977" s="22"/>
      <c r="E1977" s="6"/>
      <c r="F1977" s="6"/>
      <c r="G1977" s="6"/>
      <c r="H1977" s="15"/>
      <c r="I1977" s="6"/>
    </row>
    <row r="1978" spans="1:9" ht="27" customHeight="1">
      <c r="A1978" s="273" t="s">
        <v>77</v>
      </c>
      <c r="B1978" s="273"/>
      <c r="C1978" s="273"/>
      <c r="D1978" s="214">
        <v>200</v>
      </c>
      <c r="E1978" s="3">
        <v>0.1</v>
      </c>
      <c r="F1978" s="3">
        <v>0</v>
      </c>
      <c r="G1978" s="3">
        <v>18.1</v>
      </c>
      <c r="H1978" s="2">
        <f>E1978*4+F1978*9+G1978*4</f>
        <v>72.80000000000001</v>
      </c>
      <c r="I1978" s="4">
        <v>2</v>
      </c>
    </row>
    <row r="1979" spans="1:9" ht="27" customHeight="1">
      <c r="A1979" s="104" t="s">
        <v>27</v>
      </c>
      <c r="B1979" s="22">
        <v>0.4</v>
      </c>
      <c r="C1979" s="22">
        <v>0.4</v>
      </c>
      <c r="D1979" s="22"/>
      <c r="E1979" s="11"/>
      <c r="F1979" s="11"/>
      <c r="G1979" s="11"/>
      <c r="H1979" s="20"/>
      <c r="I1979" s="31"/>
    </row>
    <row r="1980" spans="1:9" ht="27" customHeight="1">
      <c r="A1980" s="104" t="s">
        <v>25</v>
      </c>
      <c r="B1980" s="22">
        <v>18</v>
      </c>
      <c r="C1980" s="22">
        <v>18</v>
      </c>
      <c r="D1980" s="22"/>
      <c r="E1980" s="11"/>
      <c r="F1980" s="11"/>
      <c r="G1980" s="11"/>
      <c r="H1980" s="20"/>
      <c r="I1980" s="4"/>
    </row>
    <row r="1981" spans="1:9" ht="27" customHeight="1">
      <c r="A1981" s="104" t="s">
        <v>28</v>
      </c>
      <c r="B1981" s="22">
        <v>6</v>
      </c>
      <c r="C1981" s="22">
        <v>5</v>
      </c>
      <c r="D1981" s="22"/>
      <c r="E1981" s="11"/>
      <c r="F1981" s="11"/>
      <c r="G1981" s="11"/>
      <c r="H1981" s="20"/>
      <c r="I1981" s="11"/>
    </row>
    <row r="1982" spans="1:9" ht="27" customHeight="1">
      <c r="A1982" s="257" t="s">
        <v>23</v>
      </c>
      <c r="B1982" s="257"/>
      <c r="C1982" s="257"/>
      <c r="D1982" s="214">
        <v>15</v>
      </c>
      <c r="E1982" s="3">
        <v>0.99</v>
      </c>
      <c r="F1982" s="3">
        <v>0.18</v>
      </c>
      <c r="G1982" s="3">
        <v>5.01</v>
      </c>
      <c r="H1982" s="2">
        <v>25.619999999999997</v>
      </c>
      <c r="I1982" s="4">
        <v>0</v>
      </c>
    </row>
    <row r="1983" spans="1:9" ht="27" customHeight="1">
      <c r="A1983" s="257" t="s">
        <v>91</v>
      </c>
      <c r="B1983" s="257"/>
      <c r="C1983" s="257"/>
      <c r="D1983" s="214">
        <v>10</v>
      </c>
      <c r="E1983" s="3">
        <v>0.8</v>
      </c>
      <c r="F1983" s="3">
        <v>0.1</v>
      </c>
      <c r="G1983" s="3">
        <v>3.8</v>
      </c>
      <c r="H1983" s="2">
        <v>19.3</v>
      </c>
      <c r="I1983" s="4">
        <v>0</v>
      </c>
    </row>
    <row r="1984" spans="1:9" ht="27" customHeight="1">
      <c r="A1984" s="257" t="s">
        <v>83</v>
      </c>
      <c r="B1984" s="257"/>
      <c r="C1984" s="257"/>
      <c r="D1984" s="214">
        <v>10</v>
      </c>
      <c r="E1984" s="3"/>
      <c r="F1984" s="3"/>
      <c r="G1984" s="3"/>
      <c r="H1984" s="2"/>
      <c r="I1984" s="3"/>
    </row>
    <row r="1985" spans="1:9" ht="27" customHeight="1">
      <c r="A1985" s="263" t="s">
        <v>22</v>
      </c>
      <c r="B1985" s="264"/>
      <c r="C1985" s="264"/>
      <c r="D1985" s="264"/>
      <c r="E1985" s="13">
        <f>E1858+E1875+E1916+E1873+E1932</f>
        <v>52.99000000000001</v>
      </c>
      <c r="F1985" s="13">
        <f>F1858+F1875+F1916+F1873+F1932</f>
        <v>51.254999999999995</v>
      </c>
      <c r="G1985" s="13">
        <f>G1858+G1875+G1916+G1873+G1932</f>
        <v>257.31</v>
      </c>
      <c r="H1985" s="46">
        <f>H1858+H1875+H1916+H1873+H1932</f>
        <v>1704.3950000000002</v>
      </c>
      <c r="I1985" s="18">
        <f>I1858+I1875+I1916+I1873+I1932</f>
        <v>40.97</v>
      </c>
    </row>
    <row r="1986" spans="1:9" ht="27" customHeight="1">
      <c r="A1986" s="259" t="s">
        <v>303</v>
      </c>
      <c r="B1986" s="259"/>
      <c r="C1986" s="259"/>
      <c r="D1986" s="259"/>
      <c r="E1986" s="259"/>
      <c r="F1986" s="259"/>
      <c r="G1986" s="259"/>
      <c r="H1986" s="259"/>
      <c r="I1986" s="259"/>
    </row>
    <row r="1987" spans="1:9" ht="27" customHeight="1">
      <c r="A1987" s="274" t="s">
        <v>1</v>
      </c>
      <c r="B1987" s="262" t="s">
        <v>2</v>
      </c>
      <c r="C1987" s="262" t="s">
        <v>3</v>
      </c>
      <c r="D1987" s="262" t="s">
        <v>4</v>
      </c>
      <c r="E1987" s="262"/>
      <c r="F1987" s="262"/>
      <c r="G1987" s="262"/>
      <c r="H1987" s="262"/>
      <c r="I1987" s="116" t="s">
        <v>155</v>
      </c>
    </row>
    <row r="1988" spans="1:9" ht="27" customHeight="1">
      <c r="A1988" s="274"/>
      <c r="B1988" s="262"/>
      <c r="C1988" s="262"/>
      <c r="D1988" s="220" t="s">
        <v>5</v>
      </c>
      <c r="E1988" s="140" t="s">
        <v>6</v>
      </c>
      <c r="F1988" s="140" t="s">
        <v>7</v>
      </c>
      <c r="G1988" s="140" t="s">
        <v>8</v>
      </c>
      <c r="H1988" s="19" t="s">
        <v>9</v>
      </c>
      <c r="I1988" s="116" t="s">
        <v>137</v>
      </c>
    </row>
    <row r="1989" spans="1:9" ht="27" customHeight="1">
      <c r="A1989" s="263" t="s">
        <v>10</v>
      </c>
      <c r="B1989" s="263"/>
      <c r="C1989" s="263"/>
      <c r="D1989" s="46">
        <f>D1990+D1996+D1998+D2004</f>
        <v>505</v>
      </c>
      <c r="E1989" s="13">
        <f>E1990+E1996+E1998+E2001</f>
        <v>5.9</v>
      </c>
      <c r="F1989" s="13">
        <f>F1990+F1996+F1998+F2001</f>
        <v>6.7</v>
      </c>
      <c r="G1989" s="13">
        <f>G1990+G1996+G1998+G2001</f>
        <v>72.99999999999999</v>
      </c>
      <c r="H1989" s="46">
        <f>H1990+H1996+H1998+H2001</f>
        <v>375.4</v>
      </c>
      <c r="I1989" s="13">
        <f>I1990+I1996+I1998+I2001</f>
        <v>0</v>
      </c>
    </row>
    <row r="1990" spans="1:9" ht="27" customHeight="1">
      <c r="A1990" s="315" t="s">
        <v>366</v>
      </c>
      <c r="B1990" s="316"/>
      <c r="C1990" s="317"/>
      <c r="D1990" s="214">
        <v>200</v>
      </c>
      <c r="E1990" s="3">
        <v>3.2</v>
      </c>
      <c r="F1990" s="3">
        <v>5.4</v>
      </c>
      <c r="G1990" s="3">
        <v>22.3</v>
      </c>
      <c r="H1990" s="2">
        <f>G1990*4+F1990*9+E1990*4</f>
        <v>150.60000000000002</v>
      </c>
      <c r="I1990" s="69">
        <v>0</v>
      </c>
    </row>
    <row r="1991" spans="1:9" ht="27" customHeight="1">
      <c r="A1991" s="58" t="s">
        <v>304</v>
      </c>
      <c r="B1991" s="20">
        <v>30</v>
      </c>
      <c r="C1991" s="20">
        <v>30</v>
      </c>
      <c r="D1991" s="22"/>
      <c r="E1991" s="3"/>
      <c r="F1991" s="3"/>
      <c r="G1991" s="3"/>
      <c r="H1991" s="2"/>
      <c r="I1991" s="4"/>
    </row>
    <row r="1992" spans="1:9" ht="27" customHeight="1">
      <c r="A1992" s="58" t="s">
        <v>60</v>
      </c>
      <c r="B1992" s="20">
        <v>180</v>
      </c>
      <c r="C1992" s="20">
        <v>180</v>
      </c>
      <c r="D1992" s="22"/>
      <c r="E1992" s="3"/>
      <c r="F1992" s="3"/>
      <c r="G1992" s="3"/>
      <c r="H1992" s="2"/>
      <c r="I1992" s="4"/>
    </row>
    <row r="1993" spans="1:9" ht="27" customHeight="1">
      <c r="A1993" s="104" t="s">
        <v>25</v>
      </c>
      <c r="B1993" s="22">
        <v>5</v>
      </c>
      <c r="C1993" s="22">
        <v>5</v>
      </c>
      <c r="D1993" s="22"/>
      <c r="E1993" s="11"/>
      <c r="F1993" s="11"/>
      <c r="G1993" s="11"/>
      <c r="H1993" s="20"/>
      <c r="I1993" s="4"/>
    </row>
    <row r="1994" spans="1:9" ht="27" customHeight="1">
      <c r="A1994" s="99" t="s">
        <v>61</v>
      </c>
      <c r="B1994" s="22">
        <v>1</v>
      </c>
      <c r="C1994" s="22">
        <v>1</v>
      </c>
      <c r="D1994" s="22"/>
      <c r="E1994" s="11"/>
      <c r="F1994" s="11"/>
      <c r="G1994" s="11"/>
      <c r="H1994" s="20"/>
      <c r="I1994" s="4"/>
    </row>
    <row r="1995" spans="1:9" ht="27" customHeight="1">
      <c r="A1995" s="99" t="s">
        <v>31</v>
      </c>
      <c r="B1995" s="22">
        <v>5</v>
      </c>
      <c r="C1995" s="22">
        <v>5</v>
      </c>
      <c r="D1995" s="22"/>
      <c r="E1995" s="11"/>
      <c r="F1995" s="11"/>
      <c r="G1995" s="11"/>
      <c r="H1995" s="20"/>
      <c r="I1995" s="4"/>
    </row>
    <row r="1996" spans="1:9" ht="49.5" customHeight="1">
      <c r="A1996" s="261" t="s">
        <v>388</v>
      </c>
      <c r="B1996" s="261"/>
      <c r="C1996" s="261"/>
      <c r="D1996" s="56" t="s">
        <v>217</v>
      </c>
      <c r="E1996" s="3">
        <v>1.1</v>
      </c>
      <c r="F1996" s="3">
        <v>1</v>
      </c>
      <c r="G1996" s="3">
        <v>28</v>
      </c>
      <c r="H1996" s="24">
        <f>E1996*4+F1996*9+G1996*4</f>
        <v>125.4</v>
      </c>
      <c r="I1996" s="4">
        <v>0</v>
      </c>
    </row>
    <row r="1997" spans="1:9" ht="48" customHeight="1">
      <c r="A1997" s="58" t="s">
        <v>323</v>
      </c>
      <c r="B1997" s="22">
        <v>25</v>
      </c>
      <c r="C1997" s="22">
        <v>25</v>
      </c>
      <c r="D1997" s="22"/>
      <c r="E1997" s="11"/>
      <c r="F1997" s="11"/>
      <c r="G1997" s="11"/>
      <c r="H1997" s="11"/>
      <c r="I1997" s="31"/>
    </row>
    <row r="1998" spans="1:9" ht="27" customHeight="1">
      <c r="A1998" s="257" t="s">
        <v>159</v>
      </c>
      <c r="B1998" s="257"/>
      <c r="C1998" s="257"/>
      <c r="D1998" s="214">
        <v>180</v>
      </c>
      <c r="E1998" s="3">
        <v>0</v>
      </c>
      <c r="F1998" s="3">
        <v>0</v>
      </c>
      <c r="G1998" s="3">
        <v>15.1</v>
      </c>
      <c r="H1998" s="2">
        <f>E1998*4+F1998*9+G1998*4</f>
        <v>60.4</v>
      </c>
      <c r="I1998" s="4">
        <v>0</v>
      </c>
    </row>
    <row r="1999" spans="1:9" ht="27" customHeight="1">
      <c r="A1999" s="104" t="s">
        <v>27</v>
      </c>
      <c r="B1999" s="22">
        <v>0.4</v>
      </c>
      <c r="C1999" s="22">
        <v>0.4</v>
      </c>
      <c r="D1999" s="22"/>
      <c r="E1999" s="11"/>
      <c r="F1999" s="11"/>
      <c r="G1999" s="11"/>
      <c r="H1999" s="20"/>
      <c r="I1999" s="4"/>
    </row>
    <row r="2000" spans="1:9" ht="27" customHeight="1">
      <c r="A2000" s="104" t="s">
        <v>25</v>
      </c>
      <c r="B2000" s="22">
        <v>15</v>
      </c>
      <c r="C2000" s="22">
        <v>15</v>
      </c>
      <c r="D2000" s="22"/>
      <c r="E2000" s="11"/>
      <c r="F2000" s="11"/>
      <c r="G2000" s="11"/>
      <c r="H2000" s="20"/>
      <c r="I2000" s="11"/>
    </row>
    <row r="2001" spans="1:9" ht="27" customHeight="1">
      <c r="A2001" s="257" t="s">
        <v>91</v>
      </c>
      <c r="B2001" s="271"/>
      <c r="C2001" s="271"/>
      <c r="D2001" s="214">
        <v>20</v>
      </c>
      <c r="E2001" s="3">
        <v>1.6</v>
      </c>
      <c r="F2001" s="3">
        <v>0.3</v>
      </c>
      <c r="G2001" s="3">
        <v>7.6</v>
      </c>
      <c r="H2001" s="2">
        <v>39</v>
      </c>
      <c r="I2001" s="4">
        <v>0</v>
      </c>
    </row>
    <row r="2002" spans="1:9" ht="27" customHeight="1">
      <c r="A2002" s="12" t="s">
        <v>83</v>
      </c>
      <c r="B2002" s="216"/>
      <c r="C2002" s="216"/>
      <c r="D2002" s="214">
        <v>20</v>
      </c>
      <c r="E2002" s="3"/>
      <c r="F2002" s="3"/>
      <c r="G2002" s="3"/>
      <c r="H2002" s="2"/>
      <c r="I2002" s="4"/>
    </row>
    <row r="2003" spans="1:9" ht="27" customHeight="1">
      <c r="A2003" s="266" t="s">
        <v>68</v>
      </c>
      <c r="B2003" s="266"/>
      <c r="C2003" s="266"/>
      <c r="D2003" s="65"/>
      <c r="E2003" s="13">
        <f>E2004</f>
        <v>1.2</v>
      </c>
      <c r="F2003" s="13">
        <f>F2004</f>
        <v>0.4</v>
      </c>
      <c r="G2003" s="13">
        <f>G2004</f>
        <v>21</v>
      </c>
      <c r="H2003" s="46">
        <f>H2004</f>
        <v>92.4</v>
      </c>
      <c r="I2003" s="13">
        <f>I2004</f>
        <v>6.4</v>
      </c>
    </row>
    <row r="2004" spans="1:9" ht="27" customHeight="1">
      <c r="A2004" s="219" t="s">
        <v>125</v>
      </c>
      <c r="B2004" s="214">
        <v>100</v>
      </c>
      <c r="C2004" s="214">
        <v>100</v>
      </c>
      <c r="D2004" s="214">
        <v>100</v>
      </c>
      <c r="E2004" s="3">
        <v>1.2</v>
      </c>
      <c r="F2004" s="3">
        <v>0.4</v>
      </c>
      <c r="G2004" s="3">
        <v>21</v>
      </c>
      <c r="H2004" s="2">
        <f>E2004*4+F2004*9+G2004*4</f>
        <v>92.4</v>
      </c>
      <c r="I2004" s="4">
        <v>6.4</v>
      </c>
    </row>
    <row r="2005" spans="1:9" ht="27" customHeight="1">
      <c r="A2005" s="263" t="s">
        <v>11</v>
      </c>
      <c r="B2005" s="263"/>
      <c r="C2005" s="263"/>
      <c r="D2005" s="64">
        <f>D2006+D2026+D2040+D2051</f>
        <v>670</v>
      </c>
      <c r="E2005" s="13">
        <f>E2006+E2026+E2040+E2051+E2055+E2057</f>
        <v>22.5</v>
      </c>
      <c r="F2005" s="13">
        <f>F2006+F2026+F2040+F2051+F2055+F2057</f>
        <v>22.224999999999998</v>
      </c>
      <c r="G2005" s="13">
        <f>G2006+G2026+G2040+G2051+G2055+G2057</f>
        <v>81.60000000000001</v>
      </c>
      <c r="H2005" s="46">
        <f>H2006+H2026+H2040+H2051+H2055+H2057</f>
        <v>618.45</v>
      </c>
      <c r="I2005" s="13">
        <f>I2006+I2026+I2040+I2051+I2055+I2057</f>
        <v>21.67</v>
      </c>
    </row>
    <row r="2006" spans="1:9" ht="27" customHeight="1">
      <c r="A2006" s="303" t="s">
        <v>305</v>
      </c>
      <c r="B2006" s="303"/>
      <c r="C2006" s="303"/>
      <c r="D2006" s="214">
        <v>60</v>
      </c>
      <c r="E2006" s="3">
        <v>1</v>
      </c>
      <c r="F2006" s="3">
        <v>3</v>
      </c>
      <c r="G2006" s="3">
        <v>5.5</v>
      </c>
      <c r="H2006" s="24">
        <f>E2006*4+F2006*9+G2006*4</f>
        <v>53</v>
      </c>
      <c r="I2006" s="4">
        <v>1.82</v>
      </c>
    </row>
    <row r="2007" spans="1:9" ht="27" customHeight="1">
      <c r="A2007" s="5" t="s">
        <v>38</v>
      </c>
      <c r="B2007" s="15">
        <f>C2007*1.25</f>
        <v>33.75</v>
      </c>
      <c r="C2007" s="20">
        <v>27</v>
      </c>
      <c r="D2007" s="44"/>
      <c r="E2007" s="11"/>
      <c r="F2007" s="11"/>
      <c r="G2007" s="11"/>
      <c r="H2007" s="20"/>
      <c r="I2007" s="27"/>
    </row>
    <row r="2008" spans="1:9" ht="27" customHeight="1">
      <c r="A2008" s="175" t="s">
        <v>30</v>
      </c>
      <c r="B2008" s="15">
        <f>C2008*1.33</f>
        <v>35.910000000000004</v>
      </c>
      <c r="C2008" s="20">
        <v>27</v>
      </c>
      <c r="D2008" s="217"/>
      <c r="E2008" s="11"/>
      <c r="F2008" s="11"/>
      <c r="G2008" s="11"/>
      <c r="H2008" s="20"/>
      <c r="I2008" s="27"/>
    </row>
    <row r="2009" spans="1:9" ht="27" customHeight="1">
      <c r="A2009" s="58" t="s">
        <v>188</v>
      </c>
      <c r="B2009" s="20">
        <f>C2009*1.14</f>
        <v>28.499999999999996</v>
      </c>
      <c r="C2009" s="20">
        <v>25</v>
      </c>
      <c r="D2009" s="22"/>
      <c r="E2009" s="11"/>
      <c r="F2009" s="11"/>
      <c r="G2009" s="11"/>
      <c r="H2009" s="20"/>
      <c r="I2009" s="4"/>
    </row>
    <row r="2010" spans="1:9" ht="27" customHeight="1">
      <c r="A2010" s="186" t="s">
        <v>161</v>
      </c>
      <c r="B2010" s="15"/>
      <c r="C2010" s="20">
        <v>25</v>
      </c>
      <c r="D2010" s="217"/>
      <c r="E2010" s="11"/>
      <c r="F2010" s="11"/>
      <c r="G2010" s="11"/>
      <c r="H2010" s="20"/>
      <c r="I2010" s="27"/>
    </row>
    <row r="2011" spans="1:9" ht="27" customHeight="1">
      <c r="A2011" s="5" t="s">
        <v>298</v>
      </c>
      <c r="B2011" s="15">
        <f>C2011*1.67</f>
        <v>33.4</v>
      </c>
      <c r="C2011" s="171">
        <v>20</v>
      </c>
      <c r="D2011" s="22"/>
      <c r="E2011" s="3"/>
      <c r="F2011" s="3"/>
      <c r="G2011" s="3"/>
      <c r="H2011" s="2"/>
      <c r="I2011" s="31"/>
    </row>
    <row r="2012" spans="1:9" ht="27" customHeight="1">
      <c r="A2012" s="35" t="s">
        <v>299</v>
      </c>
      <c r="B2012" s="15">
        <f>C2012*1.16</f>
        <v>23.2</v>
      </c>
      <c r="C2012" s="171">
        <v>20</v>
      </c>
      <c r="D2012" s="171"/>
      <c r="E2012" s="6"/>
      <c r="F2012" s="6"/>
      <c r="G2012" s="6"/>
      <c r="H2012" s="15"/>
      <c r="I2012" s="4"/>
    </row>
    <row r="2013" spans="1:9" ht="27" customHeight="1">
      <c r="A2013" s="104" t="s">
        <v>140</v>
      </c>
      <c r="B2013" s="15">
        <f>C2013*1.82</f>
        <v>27.3</v>
      </c>
      <c r="C2013" s="171">
        <v>15</v>
      </c>
      <c r="D2013" s="22"/>
      <c r="E2013" s="3"/>
      <c r="F2013" s="3"/>
      <c r="G2013" s="3"/>
      <c r="H2013" s="2"/>
      <c r="I2013" s="4"/>
    </row>
    <row r="2014" spans="1:9" ht="27" customHeight="1">
      <c r="A2014" s="5" t="s">
        <v>306</v>
      </c>
      <c r="B2014" s="6">
        <f>C2014*1.02</f>
        <v>15.3</v>
      </c>
      <c r="C2014" s="171">
        <v>15</v>
      </c>
      <c r="D2014" s="171"/>
      <c r="E2014" s="6"/>
      <c r="F2014" s="6"/>
      <c r="G2014" s="6"/>
      <c r="H2014" s="15"/>
      <c r="I2014" s="14"/>
    </row>
    <row r="2015" spans="1:9" ht="27" customHeight="1">
      <c r="A2015" s="35" t="s">
        <v>108</v>
      </c>
      <c r="B2015" s="15">
        <f>C2015*1.05</f>
        <v>15.75</v>
      </c>
      <c r="C2015" s="171">
        <v>15</v>
      </c>
      <c r="D2015" s="171"/>
      <c r="E2015" s="6"/>
      <c r="F2015" s="6"/>
      <c r="G2015" s="6"/>
      <c r="H2015" s="15"/>
      <c r="I2015" s="14"/>
    </row>
    <row r="2016" spans="1:9" ht="27" customHeight="1">
      <c r="A2016" s="104" t="s">
        <v>31</v>
      </c>
      <c r="B2016" s="20">
        <v>3</v>
      </c>
      <c r="C2016" s="20">
        <v>3</v>
      </c>
      <c r="D2016" s="214"/>
      <c r="E2016" s="3"/>
      <c r="F2016" s="11"/>
      <c r="G2016" s="11"/>
      <c r="H2016" s="20"/>
      <c r="I2016" s="34"/>
    </row>
    <row r="2017" spans="1:9" ht="27" customHeight="1">
      <c r="A2017" s="265" t="s">
        <v>150</v>
      </c>
      <c r="B2017" s="265"/>
      <c r="C2017" s="265"/>
      <c r="D2017" s="265"/>
      <c r="E2017" s="265"/>
      <c r="F2017" s="265"/>
      <c r="G2017" s="265"/>
      <c r="H2017" s="265"/>
      <c r="I2017" s="265"/>
    </row>
    <row r="2018" spans="1:9" ht="27" customHeight="1">
      <c r="A2018" s="261" t="s">
        <v>113</v>
      </c>
      <c r="B2018" s="261"/>
      <c r="C2018" s="261"/>
      <c r="D2018" s="214">
        <v>60</v>
      </c>
      <c r="E2018" s="3">
        <v>0.6</v>
      </c>
      <c r="F2018" s="3">
        <v>3.1</v>
      </c>
      <c r="G2018" s="3">
        <v>2.3</v>
      </c>
      <c r="H2018" s="24">
        <f>E2018*4+F2018*9+G2018*4</f>
        <v>39.5</v>
      </c>
      <c r="I2018" s="4">
        <v>15</v>
      </c>
    </row>
    <row r="2019" spans="1:9" ht="27" customHeight="1">
      <c r="A2019" s="35" t="s">
        <v>105</v>
      </c>
      <c r="B2019" s="15">
        <f>C2019*1.02</f>
        <v>30.6</v>
      </c>
      <c r="C2019" s="171">
        <v>30</v>
      </c>
      <c r="D2019" s="171"/>
      <c r="E2019" s="6"/>
      <c r="F2019" s="6"/>
      <c r="G2019" s="6"/>
      <c r="H2019" s="15"/>
      <c r="I2019" s="14"/>
    </row>
    <row r="2020" spans="1:9" ht="27" customHeight="1">
      <c r="A2020" s="5" t="s">
        <v>106</v>
      </c>
      <c r="B2020" s="15">
        <f>C2020*1.18</f>
        <v>35.4</v>
      </c>
      <c r="C2020" s="171">
        <v>30</v>
      </c>
      <c r="D2020" s="171"/>
      <c r="E2020" s="6"/>
      <c r="F2020" s="6"/>
      <c r="G2020" s="6"/>
      <c r="H2020" s="15"/>
      <c r="I2020" s="14"/>
    </row>
    <row r="2021" spans="1:9" ht="27" customHeight="1">
      <c r="A2021" s="35" t="s">
        <v>117</v>
      </c>
      <c r="B2021" s="15">
        <f>C2021*1.33</f>
        <v>13.3</v>
      </c>
      <c r="C2021" s="171">
        <v>10</v>
      </c>
      <c r="D2021" s="171"/>
      <c r="E2021" s="6"/>
      <c r="F2021" s="6"/>
      <c r="G2021" s="6"/>
      <c r="H2021" s="15"/>
      <c r="I2021" s="14"/>
    </row>
    <row r="2022" spans="1:9" ht="27" customHeight="1">
      <c r="A2022" s="5" t="s">
        <v>178</v>
      </c>
      <c r="B2022" s="6">
        <f>C2022*1.02</f>
        <v>20.4</v>
      </c>
      <c r="C2022" s="171">
        <v>20</v>
      </c>
      <c r="D2022" s="171"/>
      <c r="E2022" s="6"/>
      <c r="F2022" s="6"/>
      <c r="G2022" s="6"/>
      <c r="H2022" s="15"/>
      <c r="I2022" s="14"/>
    </row>
    <row r="2023" spans="1:9" ht="27" customHeight="1">
      <c r="A2023" s="35" t="s">
        <v>108</v>
      </c>
      <c r="B2023" s="15">
        <f>C2023*1.05</f>
        <v>21</v>
      </c>
      <c r="C2023" s="171">
        <v>20</v>
      </c>
      <c r="D2023" s="171"/>
      <c r="E2023" s="6"/>
      <c r="F2023" s="6"/>
      <c r="G2023" s="6"/>
      <c r="H2023" s="15"/>
      <c r="I2023" s="14"/>
    </row>
    <row r="2024" spans="1:9" ht="27" customHeight="1">
      <c r="A2024" s="5" t="s">
        <v>110</v>
      </c>
      <c r="B2024" s="22">
        <v>3</v>
      </c>
      <c r="C2024" s="22">
        <v>3</v>
      </c>
      <c r="D2024" s="171"/>
      <c r="E2024" s="141"/>
      <c r="F2024" s="11"/>
      <c r="G2024" s="11"/>
      <c r="H2024" s="20"/>
      <c r="I2024" s="4"/>
    </row>
    <row r="2025" spans="1:9" ht="27" customHeight="1">
      <c r="A2025" s="104" t="s">
        <v>92</v>
      </c>
      <c r="B2025" s="22">
        <f>C2025*1.35</f>
        <v>2.7</v>
      </c>
      <c r="C2025" s="22">
        <v>2</v>
      </c>
      <c r="D2025" s="171"/>
      <c r="E2025" s="11"/>
      <c r="F2025" s="11"/>
      <c r="G2025" s="11"/>
      <c r="H2025" s="20"/>
      <c r="I2025" s="34"/>
    </row>
    <row r="2026" spans="1:9" ht="27" customHeight="1">
      <c r="A2026" s="312" t="s">
        <v>367</v>
      </c>
      <c r="B2026" s="312"/>
      <c r="C2026" s="312"/>
      <c r="D2026" s="168">
        <v>250</v>
      </c>
      <c r="E2026" s="25">
        <v>2.1</v>
      </c>
      <c r="F2026" s="25">
        <v>5.6</v>
      </c>
      <c r="G2026" s="25">
        <v>14.5</v>
      </c>
      <c r="H2026" s="24">
        <f>E2026*4+F2026*9+G2026*4</f>
        <v>116.8</v>
      </c>
      <c r="I2026" s="4">
        <v>6.45</v>
      </c>
    </row>
    <row r="2027" spans="1:9" ht="27" customHeight="1">
      <c r="A2027" s="5" t="s">
        <v>57</v>
      </c>
      <c r="B2027" s="15">
        <f>C2027*1.25</f>
        <v>80</v>
      </c>
      <c r="C2027" s="20">
        <v>64</v>
      </c>
      <c r="D2027" s="217"/>
      <c r="E2027" s="11"/>
      <c r="F2027" s="11"/>
      <c r="G2027" s="11"/>
      <c r="H2027" s="20"/>
      <c r="I2027" s="27"/>
    </row>
    <row r="2028" spans="1:9" ht="27" customHeight="1">
      <c r="A2028" s="175" t="s">
        <v>30</v>
      </c>
      <c r="B2028" s="15">
        <f>C2028*1.33</f>
        <v>85.12</v>
      </c>
      <c r="C2028" s="20">
        <v>64</v>
      </c>
      <c r="D2028" s="217"/>
      <c r="E2028" s="11"/>
      <c r="F2028" s="11"/>
      <c r="G2028" s="11"/>
      <c r="H2028" s="20"/>
      <c r="I2028" s="27"/>
    </row>
    <row r="2029" spans="1:9" ht="27" customHeight="1">
      <c r="A2029" s="175" t="s">
        <v>34</v>
      </c>
      <c r="B2029" s="61">
        <f>C2029*1.33</f>
        <v>57.190000000000005</v>
      </c>
      <c r="C2029" s="20">
        <v>43</v>
      </c>
      <c r="D2029" s="217"/>
      <c r="E2029" s="11"/>
      <c r="F2029" s="11"/>
      <c r="G2029" s="11"/>
      <c r="H2029" s="20"/>
      <c r="I2029" s="27"/>
    </row>
    <row r="2030" spans="1:9" ht="27" customHeight="1">
      <c r="A2030" s="175" t="s">
        <v>35</v>
      </c>
      <c r="B2030" s="61">
        <f>C2030*1.43</f>
        <v>61.489999999999995</v>
      </c>
      <c r="C2030" s="20">
        <v>43</v>
      </c>
      <c r="D2030" s="217"/>
      <c r="E2030" s="11"/>
      <c r="F2030" s="11"/>
      <c r="G2030" s="11"/>
      <c r="H2030" s="20"/>
      <c r="I2030" s="27"/>
    </row>
    <row r="2031" spans="1:9" ht="27" customHeight="1">
      <c r="A2031" s="175" t="s">
        <v>36</v>
      </c>
      <c r="B2031" s="61">
        <f>C2031*1.54</f>
        <v>66.22</v>
      </c>
      <c r="C2031" s="20">
        <v>43</v>
      </c>
      <c r="D2031" s="217"/>
      <c r="E2031" s="11"/>
      <c r="F2031" s="11"/>
      <c r="G2031" s="11"/>
      <c r="H2031" s="20"/>
      <c r="I2031" s="27"/>
    </row>
    <row r="2032" spans="1:9" ht="27" customHeight="1">
      <c r="A2032" s="175" t="s">
        <v>37</v>
      </c>
      <c r="B2032" s="61">
        <f>C2032*1.67</f>
        <v>71.81</v>
      </c>
      <c r="C2032" s="20">
        <v>43</v>
      </c>
      <c r="D2032" s="217"/>
      <c r="E2032" s="11"/>
      <c r="F2032" s="11"/>
      <c r="G2032" s="11"/>
      <c r="H2032" s="20"/>
      <c r="I2032" s="27"/>
    </row>
    <row r="2033" spans="1:9" ht="27" customHeight="1">
      <c r="A2033" s="104" t="s">
        <v>38</v>
      </c>
      <c r="B2033" s="11">
        <f>C2033*1.25</f>
        <v>12.5</v>
      </c>
      <c r="C2033" s="20">
        <v>10</v>
      </c>
      <c r="D2033" s="217"/>
      <c r="E2033" s="11"/>
      <c r="F2033" s="11"/>
      <c r="G2033" s="11"/>
      <c r="H2033" s="20"/>
      <c r="I2033" s="27"/>
    </row>
    <row r="2034" spans="1:9" ht="27" customHeight="1">
      <c r="A2034" s="175" t="s">
        <v>30</v>
      </c>
      <c r="B2034" s="6">
        <f>C2034*1.33</f>
        <v>13.3</v>
      </c>
      <c r="C2034" s="20">
        <v>10</v>
      </c>
      <c r="D2034" s="217"/>
      <c r="E2034" s="11"/>
      <c r="F2034" s="11"/>
      <c r="G2034" s="11"/>
      <c r="H2034" s="20"/>
      <c r="I2034" s="27"/>
    </row>
    <row r="2035" spans="1:9" ht="27" customHeight="1">
      <c r="A2035" s="104" t="s">
        <v>39</v>
      </c>
      <c r="B2035" s="20">
        <f>C2035*1.19</f>
        <v>13.09</v>
      </c>
      <c r="C2035" s="20">
        <v>11</v>
      </c>
      <c r="D2035" s="217"/>
      <c r="E2035" s="11"/>
      <c r="F2035" s="11"/>
      <c r="G2035" s="11"/>
      <c r="H2035" s="20"/>
      <c r="I2035" s="27"/>
    </row>
    <row r="2036" spans="1:9" ht="27" customHeight="1">
      <c r="A2036" s="104" t="s">
        <v>31</v>
      </c>
      <c r="B2036" s="20">
        <v>4</v>
      </c>
      <c r="C2036" s="20">
        <v>4</v>
      </c>
      <c r="D2036" s="217"/>
      <c r="E2036" s="11"/>
      <c r="F2036" s="11"/>
      <c r="G2036" s="11"/>
      <c r="H2036" s="20"/>
      <c r="I2036" s="27"/>
    </row>
    <row r="2037" spans="1:9" ht="27" customHeight="1">
      <c r="A2037" s="104" t="s">
        <v>25</v>
      </c>
      <c r="B2037" s="11">
        <v>0.5</v>
      </c>
      <c r="C2037" s="11">
        <v>0.5</v>
      </c>
      <c r="D2037" s="217"/>
      <c r="E2037" s="11"/>
      <c r="F2037" s="11"/>
      <c r="G2037" s="11"/>
      <c r="H2037" s="20"/>
      <c r="I2037" s="27"/>
    </row>
    <row r="2038" spans="1:9" ht="58.5" customHeight="1">
      <c r="A2038" s="58" t="s">
        <v>126</v>
      </c>
      <c r="B2038" s="20">
        <v>3</v>
      </c>
      <c r="C2038" s="20">
        <v>3</v>
      </c>
      <c r="D2038" s="217"/>
      <c r="E2038" s="11"/>
      <c r="F2038" s="11"/>
      <c r="G2038" s="11"/>
      <c r="H2038" s="20"/>
      <c r="I2038" s="27"/>
    </row>
    <row r="2039" spans="1:9" ht="27" customHeight="1">
      <c r="A2039" s="5" t="s">
        <v>56</v>
      </c>
      <c r="B2039" s="11">
        <v>0.1</v>
      </c>
      <c r="C2039" s="22">
        <v>0.1</v>
      </c>
      <c r="D2039" s="22"/>
      <c r="E2039" s="142"/>
      <c r="F2039" s="149"/>
      <c r="G2039" s="149"/>
      <c r="H2039" s="101"/>
      <c r="I2039" s="118"/>
    </row>
    <row r="2040" spans="1:9" ht="36.75" customHeight="1">
      <c r="A2040" s="314" t="s">
        <v>368</v>
      </c>
      <c r="B2040" s="314"/>
      <c r="C2040" s="314"/>
      <c r="D2040" s="214">
        <v>180</v>
      </c>
      <c r="E2040" s="3">
        <v>15.4</v>
      </c>
      <c r="F2040" s="3">
        <v>12.8</v>
      </c>
      <c r="G2040" s="3">
        <v>25.7</v>
      </c>
      <c r="H2040" s="24">
        <f>E2040*4+F2040*9+G2040*4</f>
        <v>279.6</v>
      </c>
      <c r="I2040" s="4">
        <v>2.6</v>
      </c>
    </row>
    <row r="2041" spans="1:9" ht="27" customHeight="1">
      <c r="A2041" s="111" t="s">
        <v>32</v>
      </c>
      <c r="B2041" s="91">
        <f>C2041*1.35</f>
        <v>109.35000000000001</v>
      </c>
      <c r="C2041" s="20">
        <v>81</v>
      </c>
      <c r="D2041" s="20"/>
      <c r="E2041" s="11"/>
      <c r="F2041" s="11"/>
      <c r="G2041" s="11"/>
      <c r="H2041" s="20"/>
      <c r="I2041" s="11"/>
    </row>
    <row r="2042" spans="1:9" ht="27" customHeight="1">
      <c r="A2042" s="111" t="s">
        <v>33</v>
      </c>
      <c r="B2042" s="91">
        <f>C2042*1.18</f>
        <v>95.58</v>
      </c>
      <c r="C2042" s="20">
        <v>81</v>
      </c>
      <c r="D2042" s="20"/>
      <c r="E2042" s="11"/>
      <c r="F2042" s="11"/>
      <c r="G2042" s="11"/>
      <c r="H2042" s="20"/>
      <c r="I2042" s="27"/>
    </row>
    <row r="2043" spans="1:9" ht="27" customHeight="1">
      <c r="A2043" s="58" t="s">
        <v>34</v>
      </c>
      <c r="B2043" s="20">
        <f>C2043*1.33</f>
        <v>219.45000000000002</v>
      </c>
      <c r="C2043" s="20">
        <v>165</v>
      </c>
      <c r="D2043" s="20"/>
      <c r="E2043" s="11"/>
      <c r="F2043" s="11"/>
      <c r="G2043" s="11"/>
      <c r="H2043" s="20"/>
      <c r="I2043" s="27"/>
    </row>
    <row r="2044" spans="1:9" ht="27" customHeight="1">
      <c r="A2044" s="58" t="s">
        <v>35</v>
      </c>
      <c r="B2044" s="20">
        <f>C2044*1.43</f>
        <v>235.95</v>
      </c>
      <c r="C2044" s="20">
        <v>165</v>
      </c>
      <c r="D2044" s="20"/>
      <c r="E2044" s="11"/>
      <c r="F2044" s="11"/>
      <c r="G2044" s="11"/>
      <c r="H2044" s="20"/>
      <c r="I2044" s="27"/>
    </row>
    <row r="2045" spans="1:9" ht="27" customHeight="1">
      <c r="A2045" s="58" t="s">
        <v>36</v>
      </c>
      <c r="B2045" s="20">
        <f>C2045*1.54</f>
        <v>254.1</v>
      </c>
      <c r="C2045" s="20">
        <v>165</v>
      </c>
      <c r="D2045" s="20"/>
      <c r="E2045" s="11"/>
      <c r="F2045" s="11"/>
      <c r="G2045" s="11"/>
      <c r="H2045" s="20"/>
      <c r="I2045" s="27"/>
    </row>
    <row r="2046" spans="1:9" ht="27" customHeight="1">
      <c r="A2046" s="58" t="s">
        <v>37</v>
      </c>
      <c r="B2046" s="20">
        <f>C2046*1.67</f>
        <v>275.55</v>
      </c>
      <c r="C2046" s="237">
        <v>165</v>
      </c>
      <c r="D2046" s="22"/>
      <c r="E2046" s="11"/>
      <c r="F2046" s="11"/>
      <c r="G2046" s="11"/>
      <c r="H2046" s="20"/>
      <c r="I2046" s="27"/>
    </row>
    <row r="2047" spans="1:9" ht="27" customHeight="1">
      <c r="A2047" s="104" t="s">
        <v>31</v>
      </c>
      <c r="B2047" s="237">
        <v>4</v>
      </c>
      <c r="C2047" s="237">
        <v>4</v>
      </c>
      <c r="D2047" s="22"/>
      <c r="E2047" s="11"/>
      <c r="F2047" s="11"/>
      <c r="G2047" s="11"/>
      <c r="H2047" s="20"/>
      <c r="I2047" s="27"/>
    </row>
    <row r="2048" spans="1:9" ht="27" customHeight="1">
      <c r="A2048" s="35" t="s">
        <v>202</v>
      </c>
      <c r="B2048" s="20">
        <v>4</v>
      </c>
      <c r="C2048" s="20">
        <v>4</v>
      </c>
      <c r="D2048" s="20"/>
      <c r="E2048" s="11"/>
      <c r="F2048" s="11"/>
      <c r="G2048" s="11"/>
      <c r="H2048" s="20"/>
      <c r="I2048" s="27"/>
    </row>
    <row r="2049" spans="1:9" ht="27" customHeight="1">
      <c r="A2049" s="58" t="s">
        <v>58</v>
      </c>
      <c r="B2049" s="20">
        <v>3</v>
      </c>
      <c r="C2049" s="20">
        <v>3</v>
      </c>
      <c r="D2049" s="20"/>
      <c r="E2049" s="11"/>
      <c r="F2049" s="11"/>
      <c r="G2049" s="11"/>
      <c r="H2049" s="20"/>
      <c r="I2049" s="27"/>
    </row>
    <row r="2050" spans="1:9" ht="27" customHeight="1">
      <c r="A2050" s="35" t="s">
        <v>63</v>
      </c>
      <c r="B2050" s="6">
        <v>1.8</v>
      </c>
      <c r="C2050" s="6">
        <v>1.8</v>
      </c>
      <c r="D2050" s="97"/>
      <c r="E2050" s="32"/>
      <c r="F2050" s="32"/>
      <c r="G2050" s="32"/>
      <c r="H2050" s="153"/>
      <c r="I2050" s="4"/>
    </row>
    <row r="2051" spans="1:9" ht="27" customHeight="1">
      <c r="A2051" s="311" t="s">
        <v>127</v>
      </c>
      <c r="B2051" s="311"/>
      <c r="C2051" s="311"/>
      <c r="D2051" s="214">
        <v>180</v>
      </c>
      <c r="E2051" s="3">
        <v>0.5</v>
      </c>
      <c r="F2051" s="3">
        <v>0.2</v>
      </c>
      <c r="G2051" s="3">
        <v>18.5</v>
      </c>
      <c r="H2051" s="2">
        <f>E2051*4+F2051*9+G2051*4</f>
        <v>77.8</v>
      </c>
      <c r="I2051" s="4">
        <v>10.8</v>
      </c>
    </row>
    <row r="2052" spans="1:9" ht="27" customHeight="1">
      <c r="A2052" s="35" t="s">
        <v>86</v>
      </c>
      <c r="B2052" s="38">
        <f>C2052*1.14</f>
        <v>30.779999999999998</v>
      </c>
      <c r="C2052" s="22">
        <v>27</v>
      </c>
      <c r="D2052" s="214"/>
      <c r="E2052" s="3"/>
      <c r="F2052" s="3"/>
      <c r="G2052" s="3"/>
      <c r="H2052" s="2"/>
      <c r="I2052" s="31"/>
    </row>
    <row r="2053" spans="1:9" ht="27" customHeight="1">
      <c r="A2053" s="104" t="s">
        <v>128</v>
      </c>
      <c r="B2053" s="20">
        <v>53.1</v>
      </c>
      <c r="C2053" s="20">
        <v>36</v>
      </c>
      <c r="D2053" s="22"/>
      <c r="E2053" s="11"/>
      <c r="F2053" s="11"/>
      <c r="G2053" s="11"/>
      <c r="H2053" s="20"/>
      <c r="I2053" s="27"/>
    </row>
    <row r="2054" spans="1:9" ht="27" customHeight="1">
      <c r="A2054" s="104" t="s">
        <v>25</v>
      </c>
      <c r="B2054" s="22">
        <v>12</v>
      </c>
      <c r="C2054" s="22">
        <v>12</v>
      </c>
      <c r="D2054" s="22"/>
      <c r="E2054" s="11"/>
      <c r="F2054" s="11"/>
      <c r="G2054" s="11"/>
      <c r="H2054" s="20"/>
      <c r="I2054" s="11"/>
    </row>
    <row r="2055" spans="1:9" ht="27" customHeight="1">
      <c r="A2055" s="257" t="s">
        <v>91</v>
      </c>
      <c r="B2055" s="271"/>
      <c r="C2055" s="271"/>
      <c r="D2055" s="214">
        <v>15</v>
      </c>
      <c r="E2055" s="3">
        <v>1.2</v>
      </c>
      <c r="F2055" s="3">
        <v>0.225</v>
      </c>
      <c r="G2055" s="3">
        <v>5.7</v>
      </c>
      <c r="H2055" s="2">
        <v>29.25</v>
      </c>
      <c r="I2055" s="4">
        <v>0</v>
      </c>
    </row>
    <row r="2056" spans="1:9" ht="33" customHeight="1">
      <c r="A2056" s="12" t="s">
        <v>83</v>
      </c>
      <c r="B2056" s="216"/>
      <c r="C2056" s="216"/>
      <c r="D2056" s="214">
        <v>15</v>
      </c>
      <c r="E2056" s="3"/>
      <c r="F2056" s="3"/>
      <c r="G2056" s="3"/>
      <c r="H2056" s="2"/>
      <c r="I2056" s="4"/>
    </row>
    <row r="2057" spans="1:9" ht="27" customHeight="1">
      <c r="A2057" s="269" t="s">
        <v>23</v>
      </c>
      <c r="B2057" s="270"/>
      <c r="C2057" s="270"/>
      <c r="D2057" s="214">
        <v>35</v>
      </c>
      <c r="E2057" s="3">
        <v>2.3</v>
      </c>
      <c r="F2057" s="3">
        <v>0.4</v>
      </c>
      <c r="G2057" s="3">
        <v>11.7</v>
      </c>
      <c r="H2057" s="2">
        <v>62</v>
      </c>
      <c r="I2057" s="4">
        <v>0</v>
      </c>
    </row>
    <row r="2058" spans="1:9" ht="27" customHeight="1">
      <c r="A2058" s="263" t="s">
        <v>12</v>
      </c>
      <c r="B2058" s="263"/>
      <c r="C2058" s="263"/>
      <c r="D2058" s="64">
        <f aca="true" t="shared" si="21" ref="D2058:I2058">D2059+D2073</f>
        <v>250</v>
      </c>
      <c r="E2058" s="13">
        <f t="shared" si="21"/>
        <v>2.4000000000000004</v>
      </c>
      <c r="F2058" s="13">
        <f t="shared" si="21"/>
        <v>5.3</v>
      </c>
      <c r="G2058" s="13">
        <f t="shared" si="21"/>
        <v>41.2</v>
      </c>
      <c r="H2058" s="46">
        <f t="shared" si="21"/>
        <v>222.10000000000002</v>
      </c>
      <c r="I2058" s="13">
        <f t="shared" si="21"/>
        <v>4.2</v>
      </c>
    </row>
    <row r="2059" spans="1:9" ht="27" customHeight="1">
      <c r="A2059" s="261" t="s">
        <v>369</v>
      </c>
      <c r="B2059" s="261"/>
      <c r="C2059" s="261"/>
      <c r="D2059" s="241">
        <v>50</v>
      </c>
      <c r="E2059" s="3">
        <v>2.2</v>
      </c>
      <c r="F2059" s="3">
        <v>5.2</v>
      </c>
      <c r="G2059" s="3">
        <v>20.5</v>
      </c>
      <c r="H2059" s="2">
        <f>E2059*4+F2059*9+G2059*4</f>
        <v>137.60000000000002</v>
      </c>
      <c r="I2059" s="4">
        <v>0.9</v>
      </c>
    </row>
    <row r="2060" spans="1:9" ht="27" customHeight="1">
      <c r="A2060" s="187" t="s">
        <v>43</v>
      </c>
      <c r="B2060" s="127">
        <v>35</v>
      </c>
      <c r="C2060" s="127">
        <v>35</v>
      </c>
      <c r="D2060" s="15"/>
      <c r="E2060" s="11"/>
      <c r="F2060" s="11"/>
      <c r="G2060" s="11"/>
      <c r="H2060" s="20"/>
      <c r="I2060" s="27"/>
    </row>
    <row r="2061" spans="1:9" ht="27" customHeight="1">
      <c r="A2061" s="188" t="s">
        <v>232</v>
      </c>
      <c r="B2061" s="127">
        <v>0.7</v>
      </c>
      <c r="C2061" s="127">
        <v>0.7</v>
      </c>
      <c r="D2061" s="6"/>
      <c r="E2061" s="11"/>
      <c r="F2061" s="11"/>
      <c r="G2061" s="11"/>
      <c r="H2061" s="20"/>
      <c r="I2061" s="11"/>
    </row>
    <row r="2062" spans="1:9" ht="27" customHeight="1">
      <c r="A2062" s="188" t="s">
        <v>233</v>
      </c>
      <c r="B2062" s="14">
        <f>B2061*0.25</f>
        <v>0.175</v>
      </c>
      <c r="C2062" s="14">
        <f>C2061*0.25</f>
        <v>0.175</v>
      </c>
      <c r="D2062" s="15"/>
      <c r="E2062" s="11"/>
      <c r="F2062" s="11"/>
      <c r="G2062" s="11"/>
      <c r="H2062" s="20"/>
      <c r="I2062" s="31"/>
    </row>
    <row r="2063" spans="1:9" ht="27" customHeight="1">
      <c r="A2063" s="187" t="s">
        <v>25</v>
      </c>
      <c r="B2063" s="127">
        <v>5</v>
      </c>
      <c r="C2063" s="127">
        <v>5</v>
      </c>
      <c r="D2063" s="15"/>
      <c r="E2063" s="11"/>
      <c r="F2063" s="11"/>
      <c r="G2063" s="11"/>
      <c r="H2063" s="20"/>
      <c r="I2063" s="31"/>
    </row>
    <row r="2064" spans="1:9" ht="27" customHeight="1">
      <c r="A2064" s="99" t="s">
        <v>61</v>
      </c>
      <c r="B2064" s="127">
        <v>0.3</v>
      </c>
      <c r="C2064" s="127">
        <v>0.3</v>
      </c>
      <c r="D2064" s="14"/>
      <c r="E2064" s="11"/>
      <c r="F2064" s="11"/>
      <c r="G2064" s="11"/>
      <c r="H2064" s="20"/>
      <c r="I2064" s="31"/>
    </row>
    <row r="2065" spans="1:9" ht="27" customHeight="1">
      <c r="A2065" s="104" t="s">
        <v>38</v>
      </c>
      <c r="B2065" s="20">
        <f>C2065*1.25</f>
        <v>13.75</v>
      </c>
      <c r="C2065" s="22">
        <v>11</v>
      </c>
      <c r="D2065" s="22"/>
      <c r="E2065" s="11"/>
      <c r="F2065" s="11"/>
      <c r="G2065" s="11"/>
      <c r="H2065" s="20"/>
      <c r="I2065" s="27"/>
    </row>
    <row r="2066" spans="1:9" ht="27" customHeight="1">
      <c r="A2066" s="104" t="s">
        <v>30</v>
      </c>
      <c r="B2066" s="20">
        <f>C2066*1.33</f>
        <v>14.63</v>
      </c>
      <c r="C2066" s="22">
        <v>11</v>
      </c>
      <c r="D2066" s="22"/>
      <c r="E2066" s="11"/>
      <c r="F2066" s="11"/>
      <c r="G2066" s="11"/>
      <c r="H2066" s="20"/>
      <c r="I2066" s="27"/>
    </row>
    <row r="2067" spans="1:9" ht="27" customHeight="1">
      <c r="A2067" s="172" t="s">
        <v>307</v>
      </c>
      <c r="B2067" s="11"/>
      <c r="C2067" s="22">
        <v>10</v>
      </c>
      <c r="D2067" s="22"/>
      <c r="E2067" s="11"/>
      <c r="F2067" s="11"/>
      <c r="G2067" s="11"/>
      <c r="H2067" s="20"/>
      <c r="I2067" s="27"/>
    </row>
    <row r="2068" spans="1:9" ht="27" customHeight="1">
      <c r="A2068" s="104" t="s">
        <v>31</v>
      </c>
      <c r="B2068" s="20">
        <v>6</v>
      </c>
      <c r="C2068" s="22">
        <v>6</v>
      </c>
      <c r="D2068" s="22"/>
      <c r="E2068" s="11"/>
      <c r="F2068" s="11"/>
      <c r="G2068" s="11"/>
      <c r="H2068" s="20"/>
      <c r="I2068" s="27"/>
    </row>
    <row r="2069" spans="1:9" ht="27" customHeight="1">
      <c r="A2069" s="5" t="s">
        <v>60</v>
      </c>
      <c r="B2069" s="15">
        <v>11</v>
      </c>
      <c r="C2069" s="15">
        <v>11</v>
      </c>
      <c r="D2069" s="15"/>
      <c r="E2069" s="11"/>
      <c r="F2069" s="11"/>
      <c r="G2069" s="11"/>
      <c r="H2069" s="20"/>
      <c r="I2069" s="31"/>
    </row>
    <row r="2070" spans="1:9" ht="27" customHeight="1">
      <c r="A2070" s="35" t="s">
        <v>278</v>
      </c>
      <c r="B2070" s="171">
        <v>1</v>
      </c>
      <c r="C2070" s="171">
        <v>1</v>
      </c>
      <c r="D2070" s="6"/>
      <c r="E2070" s="11"/>
      <c r="F2070" s="11"/>
      <c r="G2070" s="11"/>
      <c r="H2070" s="20"/>
      <c r="I2070" s="31"/>
    </row>
    <row r="2071" spans="1:9" ht="27" customHeight="1">
      <c r="A2071" s="188" t="s">
        <v>308</v>
      </c>
      <c r="B2071" s="127">
        <v>0.6</v>
      </c>
      <c r="C2071" s="127">
        <v>0.6</v>
      </c>
      <c r="D2071" s="15"/>
      <c r="E2071" s="11"/>
      <c r="F2071" s="11"/>
      <c r="G2071" s="11"/>
      <c r="H2071" s="20"/>
      <c r="I2071" s="11"/>
    </row>
    <row r="2072" spans="1:9" ht="30" customHeight="1">
      <c r="A2072" s="261" t="s">
        <v>364</v>
      </c>
      <c r="B2072" s="261"/>
      <c r="C2072" s="261"/>
      <c r="D2072" s="241">
        <v>50</v>
      </c>
      <c r="E2072" s="128"/>
      <c r="F2072" s="128"/>
      <c r="G2072" s="128"/>
      <c r="H2072" s="129"/>
      <c r="I2072" s="130"/>
    </row>
    <row r="2073" spans="1:9" ht="27" customHeight="1">
      <c r="A2073" s="261" t="s">
        <v>320</v>
      </c>
      <c r="B2073" s="261"/>
      <c r="C2073" s="261"/>
      <c r="D2073" s="214">
        <v>200</v>
      </c>
      <c r="E2073" s="3">
        <v>0.2</v>
      </c>
      <c r="F2073" s="3">
        <v>0.1</v>
      </c>
      <c r="G2073" s="3">
        <v>20.7</v>
      </c>
      <c r="H2073" s="2">
        <f>E2073*4+F2073*9+G2073*4</f>
        <v>84.5</v>
      </c>
      <c r="I2073" s="4">
        <v>3.3</v>
      </c>
    </row>
    <row r="2074" spans="1:9" ht="27" customHeight="1">
      <c r="A2074" s="58" t="s">
        <v>317</v>
      </c>
      <c r="B2074" s="22">
        <v>34</v>
      </c>
      <c r="C2074" s="22">
        <v>30</v>
      </c>
      <c r="D2074" s="22"/>
      <c r="E2074" s="11"/>
      <c r="F2074" s="11"/>
      <c r="G2074" s="11"/>
      <c r="H2074" s="20"/>
      <c r="I2074" s="4"/>
    </row>
    <row r="2075" spans="1:9" ht="27" customHeight="1">
      <c r="A2075" s="58" t="s">
        <v>318</v>
      </c>
      <c r="B2075" s="22">
        <f>C2075*1.11</f>
        <v>33.300000000000004</v>
      </c>
      <c r="C2075" s="22">
        <v>30</v>
      </c>
      <c r="D2075" s="22"/>
      <c r="E2075" s="11"/>
      <c r="F2075" s="11"/>
      <c r="G2075" s="11"/>
      <c r="H2075" s="20"/>
      <c r="I2075" s="4"/>
    </row>
    <row r="2076" spans="1:9" ht="27" customHeight="1">
      <c r="A2076" s="58" t="s">
        <v>319</v>
      </c>
      <c r="B2076" s="22">
        <f>C2076*1.02</f>
        <v>30.6</v>
      </c>
      <c r="C2076" s="22">
        <v>30</v>
      </c>
      <c r="D2076" s="22"/>
      <c r="E2076" s="11"/>
      <c r="F2076" s="11"/>
      <c r="G2076" s="11"/>
      <c r="H2076" s="20"/>
      <c r="I2076" s="4"/>
    </row>
    <row r="2077" spans="1:9" ht="27" customHeight="1">
      <c r="A2077" s="58" t="s">
        <v>101</v>
      </c>
      <c r="B2077" s="22">
        <f>C2077*1.02</f>
        <v>30.6</v>
      </c>
      <c r="C2077" s="22">
        <v>30</v>
      </c>
      <c r="D2077" s="22"/>
      <c r="E2077" s="11"/>
      <c r="F2077" s="11"/>
      <c r="G2077" s="11"/>
      <c r="H2077" s="20"/>
      <c r="I2077" s="4"/>
    </row>
    <row r="2078" spans="1:9" ht="27" customHeight="1">
      <c r="A2078" s="58" t="s">
        <v>25</v>
      </c>
      <c r="B2078" s="22">
        <v>15</v>
      </c>
      <c r="C2078" s="22">
        <v>15</v>
      </c>
      <c r="D2078" s="22"/>
      <c r="E2078" s="11"/>
      <c r="F2078" s="11"/>
      <c r="G2078" s="11"/>
      <c r="H2078" s="20"/>
      <c r="I2078" s="4"/>
    </row>
    <row r="2079" spans="1:9" ht="27" customHeight="1">
      <c r="A2079" s="275" t="s">
        <v>158</v>
      </c>
      <c r="B2079" s="275"/>
      <c r="C2079" s="275"/>
      <c r="D2079" s="167">
        <f>D2080+D2126+D2129</f>
        <v>510</v>
      </c>
      <c r="E2079" s="98">
        <f>E2080+E2126+E2129++E2130+E2131</f>
        <v>6.49</v>
      </c>
      <c r="F2079" s="98">
        <f>F2080+F2126+F2129++F2130+F2131</f>
        <v>8.299999999999999</v>
      </c>
      <c r="G2079" s="98">
        <f>G2080+G2126+G2129++G2130+G2131</f>
        <v>71.21000000000001</v>
      </c>
      <c r="H2079" s="28">
        <f>H2080+H2126+H2129++H2130+H2131</f>
        <v>385.50000000000006</v>
      </c>
      <c r="I2079" s="98">
        <f>I2080+I2126+I2129++I2130+I2131</f>
        <v>22.2</v>
      </c>
    </row>
    <row r="2080" spans="1:9" ht="27" customHeight="1">
      <c r="A2080" s="267" t="s">
        <v>370</v>
      </c>
      <c r="B2080" s="267"/>
      <c r="C2080" s="267"/>
      <c r="D2080" s="214">
        <v>200</v>
      </c>
      <c r="E2080" s="3">
        <v>3.1</v>
      </c>
      <c r="F2080" s="3">
        <v>7.9</v>
      </c>
      <c r="G2080" s="3">
        <v>22.3</v>
      </c>
      <c r="H2080" s="2">
        <f>E2080*4+F2080*9+G2080*4</f>
        <v>172.70000000000002</v>
      </c>
      <c r="I2080" s="4">
        <v>14</v>
      </c>
    </row>
    <row r="2081" spans="1:9" ht="27" customHeight="1">
      <c r="A2081" s="104" t="s">
        <v>34</v>
      </c>
      <c r="B2081" s="15">
        <f>C2081*1.33</f>
        <v>59.85</v>
      </c>
      <c r="C2081" s="20">
        <v>45</v>
      </c>
      <c r="D2081" s="22"/>
      <c r="E2081" s="11"/>
      <c r="F2081" s="11"/>
      <c r="G2081" s="11"/>
      <c r="H2081" s="20"/>
      <c r="I2081" s="11"/>
    </row>
    <row r="2082" spans="1:9" ht="27" customHeight="1">
      <c r="A2082" s="104" t="s">
        <v>35</v>
      </c>
      <c r="B2082" s="15">
        <f>C2082*1.43</f>
        <v>64.35</v>
      </c>
      <c r="C2082" s="20">
        <v>45</v>
      </c>
      <c r="D2082" s="22"/>
      <c r="E2082" s="11"/>
      <c r="F2082" s="11"/>
      <c r="G2082" s="11"/>
      <c r="H2082" s="20"/>
      <c r="I2082" s="213"/>
    </row>
    <row r="2083" spans="1:9" ht="27" customHeight="1">
      <c r="A2083" s="104" t="s">
        <v>36</v>
      </c>
      <c r="B2083" s="15">
        <f>C2083*1.54</f>
        <v>69.3</v>
      </c>
      <c r="C2083" s="20">
        <v>45</v>
      </c>
      <c r="D2083" s="22"/>
      <c r="E2083" s="11"/>
      <c r="F2083" s="11"/>
      <c r="G2083" s="11"/>
      <c r="H2083" s="20"/>
      <c r="I2083" s="213"/>
    </row>
    <row r="2084" spans="1:9" ht="27" customHeight="1">
      <c r="A2084" s="104" t="s">
        <v>37</v>
      </c>
      <c r="B2084" s="20">
        <f>C2084*1.67</f>
        <v>75.14999999999999</v>
      </c>
      <c r="C2084" s="20">
        <v>45</v>
      </c>
      <c r="D2084" s="22"/>
      <c r="E2084" s="11"/>
      <c r="F2084" s="11"/>
      <c r="G2084" s="11"/>
      <c r="H2084" s="20"/>
      <c r="I2084" s="213"/>
    </row>
    <row r="2085" spans="1:9" ht="27" customHeight="1">
      <c r="A2085" s="104" t="s">
        <v>44</v>
      </c>
      <c r="B2085" s="20">
        <f>C2085*1.25</f>
        <v>62.5</v>
      </c>
      <c r="C2085" s="20">
        <v>50</v>
      </c>
      <c r="D2085" s="22"/>
      <c r="E2085" s="11"/>
      <c r="F2085" s="11"/>
      <c r="G2085" s="11"/>
      <c r="H2085" s="20"/>
      <c r="I2085" s="213"/>
    </row>
    <row r="2086" spans="1:9" ht="27" customHeight="1">
      <c r="A2086" s="104" t="s">
        <v>38</v>
      </c>
      <c r="B2086" s="15">
        <f>C2086*1.25</f>
        <v>62.5</v>
      </c>
      <c r="C2086" s="20">
        <v>50</v>
      </c>
      <c r="D2086" s="22"/>
      <c r="E2086" s="11"/>
      <c r="F2086" s="11"/>
      <c r="G2086" s="11"/>
      <c r="H2086" s="20"/>
      <c r="I2086" s="213"/>
    </row>
    <row r="2087" spans="1:9" ht="27" customHeight="1">
      <c r="A2087" s="175" t="s">
        <v>30</v>
      </c>
      <c r="B2087" s="15">
        <f>C2087*1.33</f>
        <v>66.5</v>
      </c>
      <c r="C2087" s="20">
        <v>50</v>
      </c>
      <c r="D2087" s="22"/>
      <c r="E2087" s="11"/>
      <c r="F2087" s="11"/>
      <c r="G2087" s="11"/>
      <c r="H2087" s="20"/>
      <c r="I2087" s="213"/>
    </row>
    <row r="2088" spans="1:9" ht="27" customHeight="1">
      <c r="A2088" s="58" t="s">
        <v>188</v>
      </c>
      <c r="B2088" s="20">
        <f>C2088*1.14</f>
        <v>56.99999999999999</v>
      </c>
      <c r="C2088" s="20">
        <f>C2087</f>
        <v>50</v>
      </c>
      <c r="D2088" s="22"/>
      <c r="E2088" s="11"/>
      <c r="F2088" s="11"/>
      <c r="G2088" s="11"/>
      <c r="H2088" s="20"/>
      <c r="I2088" s="4"/>
    </row>
    <row r="2089" spans="1:9" ht="27" customHeight="1">
      <c r="A2089" s="104" t="s">
        <v>39</v>
      </c>
      <c r="B2089" s="20">
        <f>C2089*1.19</f>
        <v>20.23</v>
      </c>
      <c r="C2089" s="20">
        <v>17</v>
      </c>
      <c r="D2089" s="22"/>
      <c r="E2089" s="11"/>
      <c r="F2089" s="11"/>
      <c r="G2089" s="11"/>
      <c r="H2089" s="20"/>
      <c r="I2089" s="213"/>
    </row>
    <row r="2090" spans="1:9" ht="27" customHeight="1">
      <c r="A2090" s="104" t="s">
        <v>31</v>
      </c>
      <c r="B2090" s="20">
        <v>6</v>
      </c>
      <c r="C2090" s="20">
        <v>6</v>
      </c>
      <c r="D2090" s="22"/>
      <c r="E2090" s="11"/>
      <c r="F2090" s="11"/>
      <c r="G2090" s="11"/>
      <c r="H2090" s="20"/>
      <c r="I2090" s="213"/>
    </row>
    <row r="2091" spans="1:9" ht="27" customHeight="1">
      <c r="A2091" s="183" t="s">
        <v>309</v>
      </c>
      <c r="B2091" s="20"/>
      <c r="C2091" s="2">
        <v>60</v>
      </c>
      <c r="D2091" s="22"/>
      <c r="E2091" s="11"/>
      <c r="F2091" s="11"/>
      <c r="G2091" s="11"/>
      <c r="H2091" s="20"/>
      <c r="I2091" s="31"/>
    </row>
    <row r="2092" spans="1:9" ht="27" customHeight="1">
      <c r="A2092" s="104" t="s">
        <v>43</v>
      </c>
      <c r="B2092" s="11">
        <v>2.7</v>
      </c>
      <c r="C2092" s="11">
        <v>2.7</v>
      </c>
      <c r="D2092" s="22"/>
      <c r="E2092" s="3"/>
      <c r="F2092" s="11"/>
      <c r="G2092" s="11"/>
      <c r="H2092" s="20"/>
      <c r="I2092" s="31"/>
    </row>
    <row r="2093" spans="1:9" ht="27" customHeight="1">
      <c r="A2093" s="104" t="s">
        <v>31</v>
      </c>
      <c r="B2093" s="11">
        <v>3.6</v>
      </c>
      <c r="C2093" s="11">
        <v>3.6</v>
      </c>
      <c r="D2093" s="22"/>
      <c r="E2093" s="3"/>
      <c r="F2093" s="11"/>
      <c r="G2093" s="11"/>
      <c r="H2093" s="20"/>
      <c r="I2093" s="31"/>
    </row>
    <row r="2094" spans="1:9" ht="60.75" customHeight="1">
      <c r="A2094" s="58" t="s">
        <v>126</v>
      </c>
      <c r="B2094" s="20">
        <v>6</v>
      </c>
      <c r="C2094" s="20">
        <v>6</v>
      </c>
      <c r="D2094" s="22"/>
      <c r="E2094" s="3"/>
      <c r="F2094" s="11"/>
      <c r="G2094" s="11"/>
      <c r="H2094" s="20"/>
      <c r="I2094" s="31"/>
    </row>
    <row r="2095" spans="1:9" ht="27" customHeight="1">
      <c r="A2095" s="104" t="s">
        <v>38</v>
      </c>
      <c r="B2095" s="20">
        <f>C2095*1.25</f>
        <v>13.75</v>
      </c>
      <c r="C2095" s="20">
        <v>11</v>
      </c>
      <c r="D2095" s="22"/>
      <c r="E2095" s="3"/>
      <c r="F2095" s="11"/>
      <c r="G2095" s="11"/>
      <c r="H2095" s="20"/>
      <c r="I2095" s="31"/>
    </row>
    <row r="2096" spans="1:9" ht="27" customHeight="1">
      <c r="A2096" s="104" t="s">
        <v>30</v>
      </c>
      <c r="B2096" s="20">
        <f>C2096*1.43</f>
        <v>15.729999999999999</v>
      </c>
      <c r="C2096" s="20">
        <v>11</v>
      </c>
      <c r="D2096" s="22"/>
      <c r="E2096" s="3"/>
      <c r="F2096" s="11"/>
      <c r="G2096" s="11"/>
      <c r="H2096" s="20"/>
      <c r="I2096" s="31"/>
    </row>
    <row r="2097" spans="1:9" ht="27" customHeight="1">
      <c r="A2097" s="58" t="s">
        <v>188</v>
      </c>
      <c r="B2097" s="20">
        <f>C2097*1.14</f>
        <v>12.54</v>
      </c>
      <c r="C2097" s="20">
        <f>C2096</f>
        <v>11</v>
      </c>
      <c r="D2097" s="22"/>
      <c r="E2097" s="11"/>
      <c r="F2097" s="11"/>
      <c r="G2097" s="11"/>
      <c r="H2097" s="20"/>
      <c r="I2097" s="4"/>
    </row>
    <row r="2098" spans="1:9" ht="27" customHeight="1">
      <c r="A2098" s="104" t="s">
        <v>39</v>
      </c>
      <c r="B2098" s="11">
        <f>C2098*1.19</f>
        <v>3.57</v>
      </c>
      <c r="C2098" s="20">
        <v>3</v>
      </c>
      <c r="D2098" s="22"/>
      <c r="E2098" s="3"/>
      <c r="F2098" s="11"/>
      <c r="G2098" s="11"/>
      <c r="H2098" s="20"/>
      <c r="I2098" s="31"/>
    </row>
    <row r="2099" spans="1:9" ht="27" customHeight="1">
      <c r="A2099" s="104" t="s">
        <v>25</v>
      </c>
      <c r="B2099" s="11">
        <v>0.6</v>
      </c>
      <c r="C2099" s="11">
        <v>0.6</v>
      </c>
      <c r="D2099" s="22"/>
      <c r="E2099" s="3"/>
      <c r="F2099" s="11"/>
      <c r="G2099" s="11"/>
      <c r="H2099" s="20"/>
      <c r="I2099" s="31"/>
    </row>
    <row r="2100" spans="1:9" ht="27" customHeight="1">
      <c r="A2100" s="5" t="s">
        <v>60</v>
      </c>
      <c r="B2100" s="20">
        <v>56</v>
      </c>
      <c r="C2100" s="20">
        <v>56</v>
      </c>
      <c r="D2100" s="22"/>
      <c r="E2100" s="3"/>
      <c r="F2100" s="3"/>
      <c r="G2100" s="3"/>
      <c r="H2100" s="2"/>
      <c r="I2100" s="4"/>
    </row>
    <row r="2101" spans="1:9" ht="27" customHeight="1">
      <c r="A2101" s="265" t="s">
        <v>150</v>
      </c>
      <c r="B2101" s="265"/>
      <c r="C2101" s="265"/>
      <c r="D2101" s="265"/>
      <c r="E2101" s="265"/>
      <c r="F2101" s="265"/>
      <c r="G2101" s="265"/>
      <c r="H2101" s="265"/>
      <c r="I2101" s="265"/>
    </row>
    <row r="2102" spans="1:9" ht="27" customHeight="1">
      <c r="A2102" s="267" t="s">
        <v>371</v>
      </c>
      <c r="B2102" s="267"/>
      <c r="C2102" s="267"/>
      <c r="D2102" s="214">
        <v>200</v>
      </c>
      <c r="E2102" s="3">
        <v>3.1</v>
      </c>
      <c r="F2102" s="3">
        <v>7.9</v>
      </c>
      <c r="G2102" s="3">
        <v>28.2</v>
      </c>
      <c r="H2102" s="2">
        <f>E2102*4+F2102*9+G2102*4</f>
        <v>196.3</v>
      </c>
      <c r="I2102" s="4">
        <v>18.1</v>
      </c>
    </row>
    <row r="2103" spans="1:9" ht="27" customHeight="1">
      <c r="A2103" s="35" t="s">
        <v>66</v>
      </c>
      <c r="B2103" s="15">
        <f>C2103*1.54</f>
        <v>53.9</v>
      </c>
      <c r="C2103" s="171">
        <v>35</v>
      </c>
      <c r="D2103" s="22"/>
      <c r="E2103" s="11"/>
      <c r="F2103" s="11"/>
      <c r="G2103" s="11"/>
      <c r="H2103" s="20"/>
      <c r="I2103" s="11"/>
    </row>
    <row r="2104" spans="1:9" ht="27" customHeight="1">
      <c r="A2104" s="35" t="s">
        <v>310</v>
      </c>
      <c r="B2104" s="15">
        <f>C2104*1.09</f>
        <v>38.150000000000006</v>
      </c>
      <c r="C2104" s="171">
        <v>35</v>
      </c>
      <c r="D2104" s="22"/>
      <c r="E2104" s="11"/>
      <c r="F2104" s="11"/>
      <c r="G2104" s="11"/>
      <c r="H2104" s="20"/>
      <c r="I2104" s="11"/>
    </row>
    <row r="2105" spans="1:9" ht="27" customHeight="1">
      <c r="A2105" s="104" t="s">
        <v>44</v>
      </c>
      <c r="B2105" s="20">
        <f>C2105*1.25</f>
        <v>28.75</v>
      </c>
      <c r="C2105" s="61">
        <v>23</v>
      </c>
      <c r="D2105" s="22"/>
      <c r="E2105" s="11"/>
      <c r="F2105" s="11"/>
      <c r="G2105" s="11"/>
      <c r="H2105" s="20"/>
      <c r="I2105" s="34"/>
    </row>
    <row r="2106" spans="1:9" ht="27" customHeight="1">
      <c r="A2106" s="58" t="s">
        <v>34</v>
      </c>
      <c r="B2106" s="20">
        <f>C2106*1.33</f>
        <v>79.80000000000001</v>
      </c>
      <c r="C2106" s="20">
        <v>60</v>
      </c>
      <c r="D2106" s="22"/>
      <c r="E2106" s="3"/>
      <c r="F2106" s="11"/>
      <c r="G2106" s="11"/>
      <c r="H2106" s="20"/>
      <c r="I2106" s="27"/>
    </row>
    <row r="2107" spans="1:9" ht="27" customHeight="1">
      <c r="A2107" s="58" t="s">
        <v>35</v>
      </c>
      <c r="B2107" s="20">
        <f>C2107*1.43</f>
        <v>85.8</v>
      </c>
      <c r="C2107" s="20">
        <v>60</v>
      </c>
      <c r="D2107" s="22"/>
      <c r="E2107" s="3"/>
      <c r="F2107" s="11"/>
      <c r="G2107" s="11"/>
      <c r="H2107" s="20"/>
      <c r="I2107" s="31"/>
    </row>
    <row r="2108" spans="1:9" ht="27" customHeight="1">
      <c r="A2108" s="58" t="s">
        <v>36</v>
      </c>
      <c r="B2108" s="20">
        <f>C2108*1.54</f>
        <v>92.4</v>
      </c>
      <c r="C2108" s="20">
        <v>60</v>
      </c>
      <c r="D2108" s="22"/>
      <c r="E2108" s="3"/>
      <c r="F2108" s="11"/>
      <c r="G2108" s="11"/>
      <c r="H2108" s="20"/>
      <c r="I2108" s="31"/>
    </row>
    <row r="2109" spans="1:9" ht="27" customHeight="1">
      <c r="A2109" s="58" t="s">
        <v>37</v>
      </c>
      <c r="B2109" s="20">
        <f>C2109*1.67</f>
        <v>100.19999999999999</v>
      </c>
      <c r="C2109" s="20">
        <v>60</v>
      </c>
      <c r="D2109" s="22"/>
      <c r="E2109" s="3"/>
      <c r="F2109" s="11"/>
      <c r="G2109" s="11"/>
      <c r="H2109" s="20"/>
      <c r="I2109" s="31"/>
    </row>
    <row r="2110" spans="1:9" ht="27" customHeight="1">
      <c r="A2110" s="104" t="s">
        <v>38</v>
      </c>
      <c r="B2110" s="20">
        <f>C2110*1.25</f>
        <v>35</v>
      </c>
      <c r="C2110" s="20">
        <v>28</v>
      </c>
      <c r="D2110" s="22"/>
      <c r="E2110" s="3"/>
      <c r="F2110" s="11"/>
      <c r="G2110" s="11"/>
      <c r="H2110" s="20"/>
      <c r="I2110" s="31"/>
    </row>
    <row r="2111" spans="1:9" ht="27" customHeight="1">
      <c r="A2111" s="58" t="s">
        <v>30</v>
      </c>
      <c r="B2111" s="20">
        <f>C2111*1.43</f>
        <v>40.04</v>
      </c>
      <c r="C2111" s="20">
        <v>28</v>
      </c>
      <c r="D2111" s="22"/>
      <c r="E2111" s="3"/>
      <c r="F2111" s="11"/>
      <c r="G2111" s="11"/>
      <c r="H2111" s="20"/>
      <c r="I2111" s="31"/>
    </row>
    <row r="2112" spans="1:9" ht="27" customHeight="1">
      <c r="A2112" s="58" t="s">
        <v>188</v>
      </c>
      <c r="B2112" s="20">
        <f>C2112*1.14</f>
        <v>31.919999999999998</v>
      </c>
      <c r="C2112" s="20">
        <f>C2111</f>
        <v>28</v>
      </c>
      <c r="D2112" s="22"/>
      <c r="E2112" s="11"/>
      <c r="F2112" s="11"/>
      <c r="G2112" s="11"/>
      <c r="H2112" s="20"/>
      <c r="I2112" s="4"/>
    </row>
    <row r="2113" spans="1:9" ht="27" customHeight="1">
      <c r="A2113" s="58" t="s">
        <v>415</v>
      </c>
      <c r="B2113" s="20">
        <v>42</v>
      </c>
      <c r="C2113" s="20">
        <v>28</v>
      </c>
      <c r="D2113" s="22"/>
      <c r="E2113" s="3"/>
      <c r="F2113" s="11"/>
      <c r="G2113" s="11"/>
      <c r="H2113" s="20"/>
      <c r="I2113" s="31"/>
    </row>
    <row r="2114" spans="1:9" ht="27" customHeight="1">
      <c r="A2114" s="104" t="s">
        <v>39</v>
      </c>
      <c r="B2114" s="20">
        <f>C2114*1.19</f>
        <v>20.23</v>
      </c>
      <c r="C2114" s="20">
        <v>17</v>
      </c>
      <c r="D2114" s="22"/>
      <c r="E2114" s="3"/>
      <c r="F2114" s="11"/>
      <c r="G2114" s="11"/>
      <c r="H2114" s="20"/>
      <c r="I2114" s="31"/>
    </row>
    <row r="2115" spans="1:9" ht="27" customHeight="1">
      <c r="A2115" s="5" t="s">
        <v>31</v>
      </c>
      <c r="B2115" s="20">
        <v>6</v>
      </c>
      <c r="C2115" s="20">
        <v>6</v>
      </c>
      <c r="D2115" s="22"/>
      <c r="E2115" s="3"/>
      <c r="F2115" s="11"/>
      <c r="G2115" s="11"/>
      <c r="H2115" s="20"/>
      <c r="I2115" s="31"/>
    </row>
    <row r="2116" spans="1:9" ht="27" customHeight="1">
      <c r="A2116" s="183" t="s">
        <v>309</v>
      </c>
      <c r="B2116" s="20"/>
      <c r="C2116" s="2">
        <v>60</v>
      </c>
      <c r="D2116" s="22"/>
      <c r="E2116" s="11"/>
      <c r="F2116" s="11"/>
      <c r="G2116" s="11"/>
      <c r="H2116" s="20"/>
      <c r="I2116" s="31"/>
    </row>
    <row r="2117" spans="1:9" ht="27" customHeight="1">
      <c r="A2117" s="104" t="s">
        <v>43</v>
      </c>
      <c r="B2117" s="11">
        <v>2.7</v>
      </c>
      <c r="C2117" s="11">
        <v>2.7</v>
      </c>
      <c r="D2117" s="22"/>
      <c r="E2117" s="3"/>
      <c r="F2117" s="11"/>
      <c r="G2117" s="11"/>
      <c r="H2117" s="20"/>
      <c r="I2117" s="31"/>
    </row>
    <row r="2118" spans="1:9" ht="27" customHeight="1">
      <c r="A2118" s="104" t="s">
        <v>31</v>
      </c>
      <c r="B2118" s="11">
        <v>3.6</v>
      </c>
      <c r="C2118" s="11">
        <v>3.6</v>
      </c>
      <c r="D2118" s="22"/>
      <c r="E2118" s="3"/>
      <c r="F2118" s="11"/>
      <c r="G2118" s="11"/>
      <c r="H2118" s="20"/>
      <c r="I2118" s="31"/>
    </row>
    <row r="2119" spans="1:9" ht="57.75" customHeight="1">
      <c r="A2119" s="58" t="s">
        <v>126</v>
      </c>
      <c r="B2119" s="20">
        <v>6</v>
      </c>
      <c r="C2119" s="20">
        <v>6</v>
      </c>
      <c r="D2119" s="22"/>
      <c r="E2119" s="3"/>
      <c r="F2119" s="11"/>
      <c r="G2119" s="11"/>
      <c r="H2119" s="20"/>
      <c r="I2119" s="31"/>
    </row>
    <row r="2120" spans="1:9" ht="27" customHeight="1">
      <c r="A2120" s="104" t="s">
        <v>38</v>
      </c>
      <c r="B2120" s="20">
        <f>C2120*1.25</f>
        <v>13.75</v>
      </c>
      <c r="C2120" s="20">
        <v>11</v>
      </c>
      <c r="D2120" s="22"/>
      <c r="E2120" s="3"/>
      <c r="F2120" s="11"/>
      <c r="G2120" s="11"/>
      <c r="H2120" s="20"/>
      <c r="I2120" s="31"/>
    </row>
    <row r="2121" spans="1:9" ht="27" customHeight="1">
      <c r="A2121" s="104" t="s">
        <v>30</v>
      </c>
      <c r="B2121" s="20">
        <f>C2121*1.43</f>
        <v>15.729999999999999</v>
      </c>
      <c r="C2121" s="20">
        <v>11</v>
      </c>
      <c r="D2121" s="22"/>
      <c r="E2121" s="3"/>
      <c r="F2121" s="11"/>
      <c r="G2121" s="11"/>
      <c r="H2121" s="20"/>
      <c r="I2121" s="31"/>
    </row>
    <row r="2122" spans="1:9" ht="27" customHeight="1">
      <c r="A2122" s="58" t="s">
        <v>188</v>
      </c>
      <c r="B2122" s="20">
        <f>C2122*1.14</f>
        <v>12.54</v>
      </c>
      <c r="C2122" s="20">
        <f>C2121</f>
        <v>11</v>
      </c>
      <c r="D2122" s="22"/>
      <c r="E2122" s="11"/>
      <c r="F2122" s="11"/>
      <c r="G2122" s="11"/>
      <c r="H2122" s="20"/>
      <c r="I2122" s="4"/>
    </row>
    <row r="2123" spans="1:9" ht="27" customHeight="1">
      <c r="A2123" s="104" t="s">
        <v>39</v>
      </c>
      <c r="B2123" s="11">
        <f>C2123*1.19</f>
        <v>3.57</v>
      </c>
      <c r="C2123" s="20">
        <v>3</v>
      </c>
      <c r="D2123" s="22"/>
      <c r="E2123" s="3"/>
      <c r="F2123" s="11"/>
      <c r="G2123" s="11"/>
      <c r="H2123" s="20"/>
      <c r="I2123" s="31"/>
    </row>
    <row r="2124" spans="1:9" ht="27" customHeight="1">
      <c r="A2124" s="104" t="s">
        <v>25</v>
      </c>
      <c r="B2124" s="11">
        <v>0.6</v>
      </c>
      <c r="C2124" s="11">
        <v>0.6</v>
      </c>
      <c r="D2124" s="22"/>
      <c r="E2124" s="3"/>
      <c r="F2124" s="11"/>
      <c r="G2124" s="11"/>
      <c r="H2124" s="20"/>
      <c r="I2124" s="31"/>
    </row>
    <row r="2125" spans="1:9" ht="27" customHeight="1">
      <c r="A2125" s="5" t="s">
        <v>60</v>
      </c>
      <c r="B2125" s="20">
        <v>56</v>
      </c>
      <c r="C2125" s="20">
        <v>56</v>
      </c>
      <c r="D2125" s="22"/>
      <c r="E2125" s="3"/>
      <c r="F2125" s="3"/>
      <c r="G2125" s="3"/>
      <c r="H2125" s="2"/>
      <c r="I2125" s="4"/>
    </row>
    <row r="2126" spans="1:9" ht="27" customHeight="1">
      <c r="A2126" s="273" t="s">
        <v>102</v>
      </c>
      <c r="B2126" s="273"/>
      <c r="C2126" s="273"/>
      <c r="D2126" s="214">
        <v>200</v>
      </c>
      <c r="E2126" s="3">
        <v>0.1</v>
      </c>
      <c r="F2126" s="3">
        <v>0</v>
      </c>
      <c r="G2126" s="3">
        <v>17.9</v>
      </c>
      <c r="H2126" s="2">
        <f>E2126*4+F2126*9+G2126*4</f>
        <v>72</v>
      </c>
      <c r="I2126" s="4">
        <v>0</v>
      </c>
    </row>
    <row r="2127" spans="1:9" ht="27" customHeight="1">
      <c r="A2127" s="104" t="s">
        <v>27</v>
      </c>
      <c r="B2127" s="22">
        <v>0.4</v>
      </c>
      <c r="C2127" s="22">
        <v>0.4</v>
      </c>
      <c r="D2127" s="22"/>
      <c r="E2127" s="11"/>
      <c r="F2127" s="11"/>
      <c r="G2127" s="11"/>
      <c r="H2127" s="20"/>
      <c r="I2127" s="4"/>
    </row>
    <row r="2128" spans="1:9" ht="27" customHeight="1">
      <c r="A2128" s="104" t="s">
        <v>25</v>
      </c>
      <c r="B2128" s="22">
        <v>18</v>
      </c>
      <c r="C2128" s="22">
        <v>18</v>
      </c>
      <c r="D2128" s="22"/>
      <c r="E2128" s="11"/>
      <c r="F2128" s="11"/>
      <c r="G2128" s="11"/>
      <c r="H2128" s="20"/>
      <c r="I2128" s="11"/>
    </row>
    <row r="2129" spans="1:9" ht="27" customHeight="1">
      <c r="A2129" s="261" t="s">
        <v>224</v>
      </c>
      <c r="B2129" s="261"/>
      <c r="C2129" s="261"/>
      <c r="D2129" s="168">
        <v>110</v>
      </c>
      <c r="E2129" s="25">
        <v>1.5</v>
      </c>
      <c r="F2129" s="25">
        <v>0.12</v>
      </c>
      <c r="G2129" s="25">
        <v>22.2</v>
      </c>
      <c r="H2129" s="2">
        <f>E2129*4+F2129*9+G2129*4</f>
        <v>95.88</v>
      </c>
      <c r="I2129" s="4">
        <v>8.2</v>
      </c>
    </row>
    <row r="2130" spans="1:9" ht="27" customHeight="1">
      <c r="A2130" s="257" t="s">
        <v>23</v>
      </c>
      <c r="B2130" s="257"/>
      <c r="C2130" s="257"/>
      <c r="D2130" s="214">
        <v>15</v>
      </c>
      <c r="E2130" s="3">
        <v>0.99</v>
      </c>
      <c r="F2130" s="3">
        <v>0.18</v>
      </c>
      <c r="G2130" s="3">
        <v>5.01</v>
      </c>
      <c r="H2130" s="2">
        <v>25.619999999999997</v>
      </c>
      <c r="I2130" s="4">
        <v>0</v>
      </c>
    </row>
    <row r="2131" spans="1:9" ht="27" customHeight="1">
      <c r="A2131" s="257" t="s">
        <v>91</v>
      </c>
      <c r="B2131" s="257"/>
      <c r="C2131" s="257"/>
      <c r="D2131" s="214">
        <v>10</v>
      </c>
      <c r="E2131" s="3">
        <v>0.8</v>
      </c>
      <c r="F2131" s="3">
        <v>0.1</v>
      </c>
      <c r="G2131" s="3">
        <v>3.8</v>
      </c>
      <c r="H2131" s="2">
        <v>19.3</v>
      </c>
      <c r="I2131" s="4">
        <v>0</v>
      </c>
    </row>
    <row r="2132" spans="1:9" ht="27" customHeight="1">
      <c r="A2132" s="257" t="s">
        <v>83</v>
      </c>
      <c r="B2132" s="257"/>
      <c r="C2132" s="257"/>
      <c r="D2132" s="214">
        <v>10</v>
      </c>
      <c r="E2132" s="3"/>
      <c r="F2132" s="3"/>
      <c r="G2132" s="3"/>
      <c r="H2132" s="2"/>
      <c r="I2132" s="3"/>
    </row>
    <row r="2133" spans="1:9" ht="27" customHeight="1">
      <c r="A2133" s="263" t="s">
        <v>22</v>
      </c>
      <c r="B2133" s="264"/>
      <c r="C2133" s="264"/>
      <c r="D2133" s="264"/>
      <c r="E2133" s="13">
        <f>E1989+E2005+E2058+E2003+E2079</f>
        <v>38.489999999999995</v>
      </c>
      <c r="F2133" s="13">
        <f>F1989+F2005+F2058+F2003+F2079</f>
        <v>42.92499999999999</v>
      </c>
      <c r="G2133" s="13">
        <f>G1989+G2005+G2058+G2003+G2079</f>
        <v>288.01</v>
      </c>
      <c r="H2133" s="46">
        <f>H1989+H2005+H2058+H2003+H2079</f>
        <v>1693.8500000000001</v>
      </c>
      <c r="I2133" s="18">
        <f>I1989+I2005+I2058+I2003+I2079</f>
        <v>54.47</v>
      </c>
    </row>
    <row r="2134" spans="1:9" ht="27" customHeight="1">
      <c r="A2134" s="319" t="s">
        <v>129</v>
      </c>
      <c r="B2134" s="319"/>
      <c r="C2134" s="319"/>
      <c r="D2134" s="319"/>
      <c r="E2134" s="46">
        <f>E2133+E1985+E1854+E1739+E1641+E1527+E1412+E1321+E1220+E1114+E1020+E930+E829+E725+E612+E520+E422+E327+E190+E104</f>
        <v>903.4492857142857</v>
      </c>
      <c r="F2134" s="46">
        <f>F2133+F1985+F1854+F1739+F1641+F1527+F1412+F1321+F1220+F1114+F1020+F930+F829+F725+F612+F520+F422+F327+F190+F104</f>
        <v>901.7824999999998</v>
      </c>
      <c r="G2134" s="46">
        <f>G2133+G1985+G1854+G1739+G1641+G1527+G1412+G1321+G1220+G1114+G1020+G930+G829+G725+G612+G520+G422+G327+G190+G104</f>
        <v>5429.103452380953</v>
      </c>
      <c r="H2134" s="46">
        <f>H2133+H1985+H1854+H1739+H1641+H1527+H1412+H1321+H1220+H1114+H1020+H930+H829+H725+H612+H520+H422+H327+H190+H104</f>
        <v>33538.549880952385</v>
      </c>
      <c r="I2134" s="46">
        <f>I2133+I1985+I1854+I1739+I1641+I1527+I1412+I1321+I1220+I1114+I1020+I930+I829+I725+I612+I520+I422+I327+I190+I104</f>
        <v>1045.219576923077</v>
      </c>
    </row>
    <row r="2135" spans="1:9" ht="40.5" customHeight="1">
      <c r="A2135" s="319" t="s">
        <v>130</v>
      </c>
      <c r="B2135" s="319"/>
      <c r="C2135" s="319"/>
      <c r="D2135" s="319"/>
      <c r="E2135" s="13">
        <f>E2134/20</f>
        <v>45.172464285714284</v>
      </c>
      <c r="F2135" s="13">
        <f>F2134/20</f>
        <v>45.08912499999999</v>
      </c>
      <c r="G2135" s="13">
        <f>G2134/20</f>
        <v>271.45517261904763</v>
      </c>
      <c r="H2135" s="46">
        <f>H2134/20</f>
        <v>1676.9274940476193</v>
      </c>
      <c r="I2135" s="46">
        <f>I2134/20</f>
        <v>52.260978846153854</v>
      </c>
    </row>
    <row r="2136" spans="1:9" ht="52.5" customHeight="1">
      <c r="A2136" s="319" t="s">
        <v>131</v>
      </c>
      <c r="B2136" s="319"/>
      <c r="C2136" s="319"/>
      <c r="D2136" s="319"/>
      <c r="E2136" s="13">
        <f>E2135*4</f>
        <v>180.68985714285714</v>
      </c>
      <c r="F2136" s="13">
        <f>F2135*9</f>
        <v>405.8021249999999</v>
      </c>
      <c r="G2136" s="13">
        <f>G2135*4</f>
        <v>1085.8206904761905</v>
      </c>
      <c r="H2136" s="46">
        <f>G2136+F2136+E2136</f>
        <v>1672.3126726190476</v>
      </c>
      <c r="I2136" s="18"/>
    </row>
    <row r="2137" spans="1:9" ht="79.5" customHeight="1">
      <c r="A2137" s="318" t="s">
        <v>390</v>
      </c>
      <c r="B2137" s="318"/>
      <c r="C2137" s="318"/>
      <c r="D2137" s="318"/>
      <c r="E2137" s="238">
        <f>E2136*100/H2136</f>
        <v>10.804789086473559</v>
      </c>
      <c r="F2137" s="238">
        <f>F2136*100/H2136</f>
        <v>24.26592416862235</v>
      </c>
      <c r="G2137" s="238">
        <f>G2136*100/H2136</f>
        <v>64.92928674490409</v>
      </c>
      <c r="H2137" s="238"/>
      <c r="I2137" s="239"/>
    </row>
    <row r="2138" spans="1:9" ht="51" customHeight="1">
      <c r="A2138" s="319" t="s">
        <v>132</v>
      </c>
      <c r="B2138" s="319"/>
      <c r="C2138" s="319"/>
      <c r="D2138" s="319"/>
      <c r="E2138" s="54" t="s">
        <v>133</v>
      </c>
      <c r="F2138" s="54" t="s">
        <v>134</v>
      </c>
      <c r="G2138" s="54" t="s">
        <v>135</v>
      </c>
      <c r="H2138" s="55"/>
      <c r="I2138" s="53"/>
    </row>
    <row r="2139" spans="1:9" ht="48" customHeight="1">
      <c r="A2139" s="320" t="s">
        <v>136</v>
      </c>
      <c r="B2139" s="320"/>
      <c r="C2139" s="320"/>
      <c r="D2139" s="320"/>
      <c r="E2139" s="320"/>
      <c r="F2139" s="320"/>
      <c r="G2139" s="320"/>
      <c r="H2139" s="320"/>
      <c r="I2139" s="320"/>
    </row>
    <row r="2140" spans="1:9" ht="62.25" customHeight="1">
      <c r="A2140" s="310" t="s">
        <v>393</v>
      </c>
      <c r="B2140" s="310"/>
      <c r="C2140" s="310"/>
      <c r="D2140" s="310"/>
      <c r="E2140" s="310"/>
      <c r="F2140" s="310"/>
      <c r="G2140" s="310"/>
      <c r="H2140" s="310"/>
      <c r="I2140" s="310"/>
    </row>
    <row r="2141" spans="2:9" ht="25.5" customHeight="1">
      <c r="B2141" s="17"/>
      <c r="C2141" s="121"/>
      <c r="D2141" s="17"/>
      <c r="E2141" s="121"/>
      <c r="F2141" s="121"/>
      <c r="G2141" s="121"/>
      <c r="H2141" s="155"/>
      <c r="I2141" s="122"/>
    </row>
    <row r="2142" spans="2:9" ht="25.5" customHeight="1">
      <c r="B2142" s="17"/>
      <c r="C2142" s="121"/>
      <c r="D2142" s="17"/>
      <c r="E2142" s="121"/>
      <c r="F2142" s="121"/>
      <c r="G2142" s="121"/>
      <c r="H2142" s="155"/>
      <c r="I2142" s="122"/>
    </row>
    <row r="2143" spans="2:9" ht="25.5" customHeight="1">
      <c r="B2143" s="17"/>
      <c r="C2143" s="121"/>
      <c r="D2143" s="17"/>
      <c r="E2143" s="121"/>
      <c r="F2143" s="121"/>
      <c r="G2143" s="121"/>
      <c r="H2143" s="155"/>
      <c r="I2143" s="122"/>
    </row>
    <row r="2144" spans="2:9" ht="33.75" customHeight="1">
      <c r="B2144" s="17"/>
      <c r="C2144" s="121"/>
      <c r="D2144" s="17"/>
      <c r="E2144" s="121"/>
      <c r="F2144" s="121"/>
      <c r="G2144" s="121"/>
      <c r="H2144" s="155"/>
      <c r="I2144" s="122"/>
    </row>
    <row r="2145" spans="2:9" ht="55.5" customHeight="1">
      <c r="B2145" s="17"/>
      <c r="C2145" s="121"/>
      <c r="D2145" s="17"/>
      <c r="E2145" s="121"/>
      <c r="F2145" s="121"/>
      <c r="G2145" s="121"/>
      <c r="H2145" s="155"/>
      <c r="I2145" s="122"/>
    </row>
    <row r="2146" spans="2:9" ht="30.75" customHeight="1">
      <c r="B2146" s="17"/>
      <c r="C2146" s="121"/>
      <c r="D2146" s="17"/>
      <c r="E2146" s="121"/>
      <c r="F2146" s="121"/>
      <c r="G2146" s="121"/>
      <c r="H2146" s="155"/>
      <c r="I2146" s="122"/>
    </row>
    <row r="2147" spans="2:9" ht="34.5" customHeight="1">
      <c r="B2147" s="17"/>
      <c r="C2147" s="121"/>
      <c r="D2147" s="17"/>
      <c r="E2147" s="121"/>
      <c r="F2147" s="121"/>
      <c r="G2147" s="121"/>
      <c r="H2147" s="155"/>
      <c r="I2147" s="122"/>
    </row>
    <row r="2148" spans="2:9" ht="50.25" customHeight="1">
      <c r="B2148" s="17"/>
      <c r="C2148" s="121"/>
      <c r="D2148" s="17"/>
      <c r="E2148" s="121"/>
      <c r="F2148" s="121"/>
      <c r="G2148" s="121"/>
      <c r="H2148" s="155"/>
      <c r="I2148" s="122"/>
    </row>
    <row r="2149" spans="2:9" ht="30.75" customHeight="1">
      <c r="B2149" s="17"/>
      <c r="C2149" s="121"/>
      <c r="D2149" s="17"/>
      <c r="E2149" s="121"/>
      <c r="F2149" s="121"/>
      <c r="G2149" s="121"/>
      <c r="H2149" s="155"/>
      <c r="I2149" s="122"/>
    </row>
    <row r="2150" spans="2:9" ht="27.75" customHeight="1">
      <c r="B2150" s="17"/>
      <c r="C2150" s="121"/>
      <c r="D2150" s="17"/>
      <c r="E2150" s="121"/>
      <c r="F2150" s="121"/>
      <c r="G2150" s="121"/>
      <c r="H2150" s="155"/>
      <c r="I2150" s="122"/>
    </row>
    <row r="2151" spans="2:9" ht="32.25" customHeight="1">
      <c r="B2151" s="17"/>
      <c r="C2151" s="121"/>
      <c r="D2151" s="17"/>
      <c r="E2151" s="121"/>
      <c r="F2151" s="121"/>
      <c r="G2151" s="121"/>
      <c r="H2151" s="155"/>
      <c r="I2151" s="122"/>
    </row>
    <row r="2152" spans="2:9" ht="30.75" customHeight="1">
      <c r="B2152" s="17"/>
      <c r="C2152" s="121"/>
      <c r="D2152" s="17"/>
      <c r="E2152" s="121"/>
      <c r="F2152" s="121"/>
      <c r="G2152" s="121"/>
      <c r="H2152" s="155"/>
      <c r="I2152" s="122"/>
    </row>
    <row r="2153" spans="2:9" ht="25.5" customHeight="1">
      <c r="B2153" s="17"/>
      <c r="C2153" s="121"/>
      <c r="D2153" s="17"/>
      <c r="E2153" s="121"/>
      <c r="F2153" s="121"/>
      <c r="G2153" s="121"/>
      <c r="H2153" s="155"/>
      <c r="I2153" s="122"/>
    </row>
    <row r="2154" spans="2:9" ht="32.25" customHeight="1">
      <c r="B2154" s="17"/>
      <c r="C2154" s="121"/>
      <c r="D2154" s="17"/>
      <c r="E2154" s="121"/>
      <c r="F2154" s="121"/>
      <c r="G2154" s="121"/>
      <c r="H2154" s="155"/>
      <c r="I2154" s="122"/>
    </row>
    <row r="2155" spans="2:9" ht="30" customHeight="1">
      <c r="B2155" s="17"/>
      <c r="C2155" s="121"/>
      <c r="D2155" s="17"/>
      <c r="E2155" s="121"/>
      <c r="F2155" s="121"/>
      <c r="G2155" s="121"/>
      <c r="H2155" s="155"/>
      <c r="I2155" s="122"/>
    </row>
    <row r="2156" spans="2:9" ht="25.5" customHeight="1">
      <c r="B2156" s="17"/>
      <c r="C2156" s="121"/>
      <c r="D2156" s="17"/>
      <c r="E2156" s="121"/>
      <c r="F2156" s="121"/>
      <c r="G2156" s="121"/>
      <c r="H2156" s="155"/>
      <c r="I2156" s="122"/>
    </row>
    <row r="2157" spans="2:9" ht="56.25" customHeight="1">
      <c r="B2157" s="17"/>
      <c r="C2157" s="121"/>
      <c r="D2157" s="17"/>
      <c r="E2157" s="121"/>
      <c r="F2157" s="121"/>
      <c r="G2157" s="121"/>
      <c r="H2157" s="155"/>
      <c r="I2157" s="122"/>
    </row>
    <row r="2158" spans="2:9" ht="25.5" customHeight="1">
      <c r="B2158" s="17"/>
      <c r="C2158" s="121"/>
      <c r="D2158" s="17"/>
      <c r="E2158" s="121"/>
      <c r="F2158" s="121"/>
      <c r="G2158" s="121"/>
      <c r="H2158" s="155"/>
      <c r="I2158" s="122"/>
    </row>
    <row r="2159" spans="2:9" ht="30.75" customHeight="1">
      <c r="B2159" s="17"/>
      <c r="C2159" s="121"/>
      <c r="D2159" s="17"/>
      <c r="E2159" s="121"/>
      <c r="F2159" s="121"/>
      <c r="G2159" s="121"/>
      <c r="H2159" s="155"/>
      <c r="I2159" s="122"/>
    </row>
    <row r="2160" ht="57" customHeight="1">
      <c r="I2160" s="94"/>
    </row>
    <row r="2161" ht="27" customHeight="1">
      <c r="I2161" s="94"/>
    </row>
    <row r="2162" ht="27" customHeight="1">
      <c r="I2162" s="94"/>
    </row>
    <row r="2163" ht="27" customHeight="1">
      <c r="I2163" s="94"/>
    </row>
    <row r="2164" ht="27" customHeight="1">
      <c r="I2164" s="94"/>
    </row>
    <row r="2165" ht="27" customHeight="1">
      <c r="I2165" s="94"/>
    </row>
    <row r="2166" ht="27" customHeight="1">
      <c r="I2166" s="94"/>
    </row>
    <row r="2167" ht="27" customHeight="1">
      <c r="I2167" s="94"/>
    </row>
    <row r="2168" ht="27" customHeight="1">
      <c r="I2168" s="94"/>
    </row>
    <row r="2169" ht="27" customHeight="1">
      <c r="I2169" s="94"/>
    </row>
    <row r="2170" ht="27" customHeight="1">
      <c r="I2170" s="94"/>
    </row>
    <row r="2171" ht="27" customHeight="1">
      <c r="I2171" s="94"/>
    </row>
    <row r="2172" ht="27" customHeight="1">
      <c r="I2172" s="94"/>
    </row>
    <row r="2173" ht="27" customHeight="1">
      <c r="I2173" s="94"/>
    </row>
    <row r="2174" ht="27" customHeight="1">
      <c r="I2174" s="94"/>
    </row>
    <row r="2175" ht="27" customHeight="1">
      <c r="I2175" s="94"/>
    </row>
    <row r="2176" ht="27" customHeight="1">
      <c r="I2176" s="94"/>
    </row>
    <row r="2177" ht="27" customHeight="1">
      <c r="I2177" s="94"/>
    </row>
    <row r="2178" ht="49.5" customHeight="1">
      <c r="I2178" s="94"/>
    </row>
    <row r="2179" ht="27" customHeight="1">
      <c r="I2179" s="94"/>
    </row>
    <row r="2180" ht="27" customHeight="1">
      <c r="I2180" s="94"/>
    </row>
    <row r="2181" ht="27" customHeight="1">
      <c r="I2181" s="94"/>
    </row>
    <row r="2182" ht="27" customHeight="1">
      <c r="I2182" s="94"/>
    </row>
    <row r="2183" ht="27" customHeight="1">
      <c r="I2183" s="94"/>
    </row>
    <row r="2184" ht="27" customHeight="1">
      <c r="I2184" s="94"/>
    </row>
    <row r="2185" ht="27" customHeight="1">
      <c r="I2185" s="94"/>
    </row>
    <row r="2186" ht="27" customHeight="1">
      <c r="I2186" s="94"/>
    </row>
    <row r="2187" ht="27" customHeight="1">
      <c r="I2187" s="94"/>
    </row>
    <row r="2188" ht="27" customHeight="1">
      <c r="I2188" s="94"/>
    </row>
    <row r="2189" ht="27" customHeight="1">
      <c r="I2189" s="94"/>
    </row>
    <row r="2190" ht="27" customHeight="1">
      <c r="I2190" s="94"/>
    </row>
    <row r="2191" ht="27" customHeight="1">
      <c r="I2191" s="94"/>
    </row>
    <row r="2192" ht="27" customHeight="1">
      <c r="I2192" s="94"/>
    </row>
    <row r="2193" ht="27" customHeight="1">
      <c r="I2193" s="94"/>
    </row>
    <row r="2194" ht="27" customHeight="1">
      <c r="I2194" s="94"/>
    </row>
    <row r="2195" ht="27" customHeight="1">
      <c r="I2195" s="94"/>
    </row>
    <row r="2196" ht="49.5" customHeight="1">
      <c r="I2196" s="94"/>
    </row>
    <row r="2197" ht="27" customHeight="1">
      <c r="I2197" s="94"/>
    </row>
    <row r="2198" ht="27" customHeight="1">
      <c r="I2198" s="94"/>
    </row>
    <row r="2199" ht="27" customHeight="1">
      <c r="I2199" s="94"/>
    </row>
    <row r="2200" ht="27" customHeight="1">
      <c r="I2200" s="94"/>
    </row>
    <row r="2201" ht="27" customHeight="1">
      <c r="I2201" s="94"/>
    </row>
    <row r="2202" ht="27" customHeight="1">
      <c r="I2202" s="94"/>
    </row>
    <row r="2203" ht="27" customHeight="1">
      <c r="I2203" s="94"/>
    </row>
    <row r="2204" ht="27" customHeight="1">
      <c r="I2204" s="94"/>
    </row>
    <row r="2205" ht="27" customHeight="1">
      <c r="I2205" s="94"/>
    </row>
    <row r="2206" ht="27" customHeight="1">
      <c r="I2206" s="94"/>
    </row>
    <row r="2207" ht="27" customHeight="1">
      <c r="I2207" s="94"/>
    </row>
    <row r="2208" ht="27" customHeight="1">
      <c r="I2208" s="94"/>
    </row>
    <row r="2209" ht="27" customHeight="1">
      <c r="I2209" s="94"/>
    </row>
    <row r="2210" ht="27" customHeight="1">
      <c r="I2210" s="94"/>
    </row>
    <row r="2211" ht="27" customHeight="1">
      <c r="I2211" s="94"/>
    </row>
    <row r="2212" ht="27" customHeight="1">
      <c r="I2212" s="94"/>
    </row>
    <row r="2213" ht="27" customHeight="1">
      <c r="I2213" s="94"/>
    </row>
    <row r="2214" ht="27" customHeight="1">
      <c r="I2214" s="94"/>
    </row>
    <row r="2215" ht="27" customHeight="1">
      <c r="I2215" s="94"/>
    </row>
    <row r="2216" ht="27" customHeight="1">
      <c r="I2216" s="94"/>
    </row>
    <row r="2217" ht="27" customHeight="1">
      <c r="I2217" s="94"/>
    </row>
    <row r="2218" ht="27" customHeight="1">
      <c r="I2218" s="94"/>
    </row>
    <row r="2219" ht="27" customHeight="1">
      <c r="I2219" s="94"/>
    </row>
    <row r="2220" ht="27" customHeight="1">
      <c r="I2220" s="94"/>
    </row>
    <row r="2221" ht="49.5" customHeight="1">
      <c r="I2221" s="94"/>
    </row>
    <row r="2222" ht="27" customHeight="1">
      <c r="I2222" s="94"/>
    </row>
    <row r="2223" ht="27" customHeight="1">
      <c r="I2223" s="94"/>
    </row>
    <row r="2224" ht="27" customHeight="1">
      <c r="I2224" s="94"/>
    </row>
    <row r="2225" ht="27" customHeight="1">
      <c r="I2225" s="94"/>
    </row>
    <row r="2226" ht="27" customHeight="1">
      <c r="I2226" s="94"/>
    </row>
    <row r="2227" ht="27" customHeight="1">
      <c r="I2227" s="94"/>
    </row>
    <row r="2228" ht="27" customHeight="1">
      <c r="I2228" s="94"/>
    </row>
    <row r="2229" ht="27" customHeight="1">
      <c r="I2229" s="94"/>
    </row>
    <row r="2230" ht="27" customHeight="1">
      <c r="I2230" s="94"/>
    </row>
    <row r="2231" ht="27" customHeight="1">
      <c r="I2231" s="94"/>
    </row>
    <row r="2232" ht="27" customHeight="1">
      <c r="I2232" s="94"/>
    </row>
    <row r="2233" ht="27" customHeight="1">
      <c r="I2233" s="94"/>
    </row>
    <row r="2234" ht="27" customHeight="1">
      <c r="I2234" s="94"/>
    </row>
    <row r="2235" ht="27" customHeight="1">
      <c r="I2235" s="94"/>
    </row>
    <row r="2236" ht="27" customHeight="1">
      <c r="I2236" s="94"/>
    </row>
    <row r="2237" ht="27" customHeight="1">
      <c r="I2237" s="94"/>
    </row>
    <row r="2238" ht="27" customHeight="1">
      <c r="I2238" s="94"/>
    </row>
    <row r="2239" spans="9:10" ht="27" customHeight="1">
      <c r="I2239" s="94"/>
      <c r="J2239" s="1"/>
    </row>
    <row r="2240" spans="9:10" ht="27" customHeight="1">
      <c r="I2240" s="94"/>
      <c r="J2240" s="1"/>
    </row>
    <row r="2241" spans="1:10" s="17" customFormat="1" ht="27" customHeight="1">
      <c r="A2241" s="189"/>
      <c r="B2241" s="47"/>
      <c r="C2241" s="72"/>
      <c r="D2241" s="47"/>
      <c r="E2241" s="72"/>
      <c r="F2241" s="72"/>
      <c r="G2241" s="72"/>
      <c r="H2241" s="154"/>
      <c r="I2241" s="94"/>
      <c r="J2241" s="160"/>
    </row>
    <row r="2242" spans="1:10" s="17" customFormat="1" ht="49.5" customHeight="1">
      <c r="A2242" s="189"/>
      <c r="B2242" s="47"/>
      <c r="C2242" s="72"/>
      <c r="D2242" s="47"/>
      <c r="E2242" s="72"/>
      <c r="F2242" s="72"/>
      <c r="G2242" s="72"/>
      <c r="H2242" s="154"/>
      <c r="I2242" s="94"/>
      <c r="J2242" s="1"/>
    </row>
    <row r="2243" spans="1:10" s="17" customFormat="1" ht="27" customHeight="1">
      <c r="A2243" s="189"/>
      <c r="B2243" s="47"/>
      <c r="C2243" s="72"/>
      <c r="D2243" s="47"/>
      <c r="E2243" s="72"/>
      <c r="F2243" s="72"/>
      <c r="G2243" s="72"/>
      <c r="H2243" s="154"/>
      <c r="I2243" s="94"/>
      <c r="J2243" s="1"/>
    </row>
    <row r="2244" spans="1:10" s="17" customFormat="1" ht="27" customHeight="1">
      <c r="A2244" s="189"/>
      <c r="B2244" s="47"/>
      <c r="C2244" s="72"/>
      <c r="D2244" s="47"/>
      <c r="E2244" s="72"/>
      <c r="F2244" s="72"/>
      <c r="G2244" s="72"/>
      <c r="H2244" s="154"/>
      <c r="I2244" s="94"/>
      <c r="J2244" s="1"/>
    </row>
    <row r="2245" spans="1:10" s="17" customFormat="1" ht="24.75" customHeight="1">
      <c r="A2245" s="189"/>
      <c r="B2245" s="47"/>
      <c r="C2245" s="72"/>
      <c r="D2245" s="47"/>
      <c r="E2245" s="72"/>
      <c r="F2245" s="72"/>
      <c r="G2245" s="72"/>
      <c r="H2245" s="154"/>
      <c r="I2245" s="94"/>
      <c r="J2245" s="1"/>
    </row>
    <row r="2246" spans="1:10" s="17" customFormat="1" ht="43.5" customHeight="1">
      <c r="A2246" s="189"/>
      <c r="B2246" s="47"/>
      <c r="C2246" s="72"/>
      <c r="D2246" s="47"/>
      <c r="E2246" s="72"/>
      <c r="F2246" s="72"/>
      <c r="G2246" s="72"/>
      <c r="H2246" s="154"/>
      <c r="I2246" s="94"/>
      <c r="J2246" s="1"/>
    </row>
    <row r="2247" spans="1:10" s="17" customFormat="1" ht="43.5" customHeight="1">
      <c r="A2247" s="189"/>
      <c r="B2247" s="47"/>
      <c r="C2247" s="72"/>
      <c r="D2247" s="47"/>
      <c r="E2247" s="72"/>
      <c r="F2247" s="72"/>
      <c r="G2247" s="72"/>
      <c r="H2247" s="154"/>
      <c r="I2247" s="94"/>
      <c r="J2247" s="1"/>
    </row>
    <row r="2248" spans="1:10" s="17" customFormat="1" ht="43.5" customHeight="1">
      <c r="A2248" s="189"/>
      <c r="B2248" s="47"/>
      <c r="C2248" s="72"/>
      <c r="D2248" s="47"/>
      <c r="E2248" s="72"/>
      <c r="F2248" s="72"/>
      <c r="G2248" s="72"/>
      <c r="H2248" s="154"/>
      <c r="I2248" s="94"/>
      <c r="J2248" s="1"/>
    </row>
    <row r="2249" spans="1:10" s="17" customFormat="1" ht="43.5" customHeight="1">
      <c r="A2249" s="189"/>
      <c r="B2249" s="47"/>
      <c r="C2249" s="72"/>
      <c r="D2249" s="47"/>
      <c r="E2249" s="72"/>
      <c r="F2249" s="72"/>
      <c r="G2249" s="72"/>
      <c r="H2249" s="154"/>
      <c r="I2249" s="94"/>
      <c r="J2249" s="1"/>
    </row>
    <row r="2250" spans="1:10" s="17" customFormat="1" ht="43.5" customHeight="1">
      <c r="A2250" s="189"/>
      <c r="B2250" s="47"/>
      <c r="C2250" s="72"/>
      <c r="D2250" s="47"/>
      <c r="E2250" s="72"/>
      <c r="F2250" s="72"/>
      <c r="G2250" s="72"/>
      <c r="H2250" s="154"/>
      <c r="I2250" s="94"/>
      <c r="J2250" s="1"/>
    </row>
    <row r="2251" spans="1:10" s="17" customFormat="1" ht="43.5" customHeight="1">
      <c r="A2251" s="189"/>
      <c r="B2251" s="47"/>
      <c r="C2251" s="72"/>
      <c r="D2251" s="47"/>
      <c r="E2251" s="72"/>
      <c r="F2251" s="72"/>
      <c r="G2251" s="72"/>
      <c r="H2251" s="154"/>
      <c r="I2251" s="94"/>
      <c r="J2251" s="1"/>
    </row>
    <row r="2252" spans="1:10" s="17" customFormat="1" ht="43.5" customHeight="1">
      <c r="A2252" s="189"/>
      <c r="B2252" s="47"/>
      <c r="C2252" s="72"/>
      <c r="D2252" s="47"/>
      <c r="E2252" s="72"/>
      <c r="F2252" s="72"/>
      <c r="G2252" s="72"/>
      <c r="H2252" s="154"/>
      <c r="I2252" s="94"/>
      <c r="J2252" s="1"/>
    </row>
    <row r="2253" spans="1:10" s="17" customFormat="1" ht="43.5" customHeight="1">
      <c r="A2253" s="189"/>
      <c r="B2253" s="47"/>
      <c r="C2253" s="72"/>
      <c r="D2253" s="47"/>
      <c r="E2253" s="72"/>
      <c r="F2253" s="72"/>
      <c r="G2253" s="72"/>
      <c r="H2253" s="154"/>
      <c r="I2253" s="94"/>
      <c r="J2253" s="1"/>
    </row>
    <row r="2254" spans="1:10" s="17" customFormat="1" ht="43.5" customHeight="1">
      <c r="A2254" s="189"/>
      <c r="B2254" s="47"/>
      <c r="C2254" s="72"/>
      <c r="D2254" s="47"/>
      <c r="E2254" s="72"/>
      <c r="F2254" s="72"/>
      <c r="G2254" s="72"/>
      <c r="H2254" s="154"/>
      <c r="I2254" s="94"/>
      <c r="J2254" s="1"/>
    </row>
    <row r="2255" spans="1:10" s="17" customFormat="1" ht="43.5" customHeight="1">
      <c r="A2255" s="189"/>
      <c r="B2255" s="47"/>
      <c r="C2255" s="72"/>
      <c r="D2255" s="47"/>
      <c r="E2255" s="72"/>
      <c r="F2255" s="72"/>
      <c r="G2255" s="72"/>
      <c r="H2255" s="154"/>
      <c r="I2255" s="94"/>
      <c r="J2255" s="1"/>
    </row>
    <row r="2256" spans="1:10" s="17" customFormat="1" ht="43.5" customHeight="1">
      <c r="A2256" s="189"/>
      <c r="B2256" s="47"/>
      <c r="C2256" s="72"/>
      <c r="D2256" s="47"/>
      <c r="E2256" s="72"/>
      <c r="F2256" s="72"/>
      <c r="G2256" s="72"/>
      <c r="H2256" s="154"/>
      <c r="I2256" s="94"/>
      <c r="J2256" s="1"/>
    </row>
    <row r="2257" spans="1:10" s="17" customFormat="1" ht="43.5" customHeight="1">
      <c r="A2257" s="189"/>
      <c r="B2257" s="47"/>
      <c r="C2257" s="72"/>
      <c r="D2257" s="47"/>
      <c r="E2257" s="72"/>
      <c r="F2257" s="72"/>
      <c r="G2257" s="72"/>
      <c r="H2257" s="154"/>
      <c r="I2257" s="94"/>
      <c r="J2257" s="1"/>
    </row>
    <row r="2258" spans="1:10" s="17" customFormat="1" ht="43.5" customHeight="1">
      <c r="A2258" s="189"/>
      <c r="B2258" s="47"/>
      <c r="C2258" s="72"/>
      <c r="D2258" s="47"/>
      <c r="E2258" s="72"/>
      <c r="F2258" s="72"/>
      <c r="G2258" s="72"/>
      <c r="H2258" s="154"/>
      <c r="I2258" s="94"/>
      <c r="J2258" s="1"/>
    </row>
    <row r="2259" spans="1:10" s="17" customFormat="1" ht="43.5" customHeight="1">
      <c r="A2259" s="189"/>
      <c r="B2259" s="47"/>
      <c r="C2259" s="72"/>
      <c r="D2259" s="47"/>
      <c r="E2259" s="72"/>
      <c r="F2259" s="72"/>
      <c r="G2259" s="72"/>
      <c r="H2259" s="154"/>
      <c r="I2259" s="94"/>
      <c r="J2259" s="1"/>
    </row>
    <row r="2260" spans="9:10" ht="43.5" customHeight="1">
      <c r="I2260" s="94"/>
      <c r="J2260" s="1"/>
    </row>
    <row r="2261" spans="9:10" ht="43.5" customHeight="1">
      <c r="I2261" s="94"/>
      <c r="J2261" s="1"/>
    </row>
    <row r="2262" spans="9:10" ht="43.5" customHeight="1">
      <c r="I2262" s="94"/>
      <c r="J2262" s="1"/>
    </row>
    <row r="2263" spans="9:10" ht="43.5" customHeight="1">
      <c r="I2263" s="94"/>
      <c r="J2263" s="1"/>
    </row>
    <row r="2264" spans="9:10" ht="43.5" customHeight="1">
      <c r="I2264" s="94"/>
      <c r="J2264" s="1"/>
    </row>
    <row r="2265" spans="9:10" ht="43.5" customHeight="1">
      <c r="I2265" s="94"/>
      <c r="J2265" s="1"/>
    </row>
    <row r="2266" spans="9:10" ht="43.5" customHeight="1">
      <c r="I2266" s="94"/>
      <c r="J2266" s="1"/>
    </row>
    <row r="2267" spans="9:10" ht="43.5" customHeight="1">
      <c r="I2267" s="94"/>
      <c r="J2267" s="1"/>
    </row>
    <row r="2268" spans="9:10" ht="43.5" customHeight="1">
      <c r="I2268" s="94"/>
      <c r="J2268" s="1"/>
    </row>
    <row r="2269" spans="9:10" ht="43.5" customHeight="1">
      <c r="I2269" s="94"/>
      <c r="J2269" s="1"/>
    </row>
    <row r="2270" spans="9:10" ht="43.5" customHeight="1">
      <c r="I2270" s="94"/>
      <c r="J2270" s="1"/>
    </row>
    <row r="2271" spans="9:10" ht="43.5" customHeight="1">
      <c r="I2271" s="94"/>
      <c r="J2271" s="1"/>
    </row>
    <row r="2272" spans="9:10" ht="43.5" customHeight="1">
      <c r="I2272" s="94"/>
      <c r="J2272" s="1"/>
    </row>
    <row r="2273" spans="9:10" ht="43.5" customHeight="1">
      <c r="I2273" s="94"/>
      <c r="J2273" s="1"/>
    </row>
    <row r="2274" spans="9:10" ht="43.5" customHeight="1">
      <c r="I2274" s="94"/>
      <c r="J2274" s="1"/>
    </row>
    <row r="2275" spans="9:10" ht="43.5" customHeight="1">
      <c r="I2275" s="94"/>
      <c r="J2275" s="1"/>
    </row>
    <row r="2276" spans="9:10" ht="43.5" customHeight="1">
      <c r="I2276" s="94"/>
      <c r="J2276" s="1"/>
    </row>
    <row r="2277" spans="9:10" ht="43.5" customHeight="1">
      <c r="I2277" s="94"/>
      <c r="J2277" s="1"/>
    </row>
    <row r="2278" spans="1:10" s="47" customFormat="1" ht="43.5" customHeight="1">
      <c r="A2278" s="189"/>
      <c r="C2278" s="72"/>
      <c r="E2278" s="72"/>
      <c r="F2278" s="72"/>
      <c r="G2278" s="72"/>
      <c r="H2278" s="154"/>
      <c r="I2278" s="94"/>
      <c r="J2278" s="41"/>
    </row>
    <row r="2279" spans="9:10" ht="43.5" customHeight="1">
      <c r="I2279" s="94"/>
      <c r="J2279" s="1"/>
    </row>
    <row r="2280" spans="9:10" ht="43.5" customHeight="1">
      <c r="I2280" s="94"/>
      <c r="J2280" s="1"/>
    </row>
    <row r="2281" spans="9:10" ht="43.5" customHeight="1">
      <c r="I2281" s="94"/>
      <c r="J2281" s="1"/>
    </row>
    <row r="2282" spans="1:18" s="47" customFormat="1" ht="43.5" customHeight="1">
      <c r="A2282" s="189"/>
      <c r="C2282" s="72"/>
      <c r="E2282" s="72"/>
      <c r="F2282" s="72"/>
      <c r="G2282" s="72"/>
      <c r="H2282" s="154"/>
      <c r="I2282" s="94"/>
      <c r="J2282" s="41"/>
      <c r="K2282" s="83"/>
      <c r="L2282" s="83"/>
      <c r="M2282" s="83"/>
      <c r="N2282" s="83"/>
      <c r="O2282" s="83"/>
      <c r="P2282" s="83"/>
      <c r="Q2282" s="83"/>
      <c r="R2282" s="83"/>
    </row>
    <row r="2283" spans="9:10" ht="43.5" customHeight="1">
      <c r="I2283" s="94"/>
      <c r="J2283" s="1"/>
    </row>
    <row r="2284" spans="9:10" ht="43.5" customHeight="1">
      <c r="I2284" s="94"/>
      <c r="J2284" s="1"/>
    </row>
    <row r="2285" spans="9:10" ht="43.5" customHeight="1">
      <c r="I2285" s="94"/>
      <c r="J2285" s="1"/>
    </row>
    <row r="2286" spans="9:10" ht="43.5" customHeight="1">
      <c r="I2286" s="94"/>
      <c r="J2286" s="1"/>
    </row>
    <row r="2287" spans="9:10" ht="43.5" customHeight="1">
      <c r="I2287" s="94"/>
      <c r="J2287" s="1"/>
    </row>
    <row r="2288" spans="9:10" ht="43.5" customHeight="1">
      <c r="I2288" s="94"/>
      <c r="J2288" s="1"/>
    </row>
    <row r="2289" spans="9:10" ht="43.5" customHeight="1">
      <c r="I2289" s="94"/>
      <c r="J2289" s="1"/>
    </row>
    <row r="2290" spans="9:10" ht="43.5" customHeight="1">
      <c r="I2290" s="94"/>
      <c r="J2290" s="1"/>
    </row>
    <row r="2291" spans="9:10" ht="43.5" customHeight="1">
      <c r="I2291" s="94"/>
      <c r="J2291" s="1"/>
    </row>
    <row r="2292" spans="9:10" ht="43.5" customHeight="1">
      <c r="I2292" s="94"/>
      <c r="J2292" s="1"/>
    </row>
    <row r="2293" spans="9:10" ht="43.5" customHeight="1">
      <c r="I2293" s="94"/>
      <c r="J2293" s="1"/>
    </row>
    <row r="2294" spans="9:10" ht="43.5" customHeight="1">
      <c r="I2294" s="94"/>
      <c r="J2294" s="1"/>
    </row>
    <row r="2295" spans="9:10" ht="43.5" customHeight="1">
      <c r="I2295" s="94"/>
      <c r="J2295" s="1"/>
    </row>
    <row r="2296" spans="9:10" ht="43.5" customHeight="1">
      <c r="I2296" s="94"/>
      <c r="J2296" s="1"/>
    </row>
    <row r="2297" spans="1:10" s="47" customFormat="1" ht="43.5" customHeight="1">
      <c r="A2297" s="189"/>
      <c r="C2297" s="72"/>
      <c r="E2297" s="72"/>
      <c r="F2297" s="72"/>
      <c r="G2297" s="72"/>
      <c r="H2297" s="154"/>
      <c r="I2297" s="94"/>
      <c r="J2297" s="41"/>
    </row>
    <row r="2298" spans="9:10" ht="43.5" customHeight="1">
      <c r="I2298" s="94"/>
      <c r="J2298" s="1"/>
    </row>
    <row r="2299" spans="9:10" ht="43.5" customHeight="1">
      <c r="I2299" s="94"/>
      <c r="J2299" s="1"/>
    </row>
    <row r="2300" spans="9:10" ht="43.5" customHeight="1">
      <c r="I2300" s="94"/>
      <c r="J2300" s="1"/>
    </row>
    <row r="2301" spans="9:10" ht="43.5" customHeight="1">
      <c r="I2301" s="94"/>
      <c r="J2301" s="1"/>
    </row>
    <row r="2302" spans="9:10" ht="43.5" customHeight="1">
      <c r="I2302" s="94"/>
      <c r="J2302" s="1"/>
    </row>
    <row r="2303" spans="9:10" ht="43.5" customHeight="1">
      <c r="I2303" s="94"/>
      <c r="J2303" s="1"/>
    </row>
    <row r="2304" spans="9:10" ht="43.5" customHeight="1">
      <c r="I2304" s="94"/>
      <c r="J2304" s="1"/>
    </row>
    <row r="2305" spans="1:18" s="47" customFormat="1" ht="43.5" customHeight="1">
      <c r="A2305" s="189"/>
      <c r="C2305" s="72"/>
      <c r="E2305" s="72"/>
      <c r="F2305" s="72"/>
      <c r="G2305" s="72"/>
      <c r="H2305" s="154"/>
      <c r="I2305" s="94"/>
      <c r="J2305" s="41"/>
      <c r="K2305" s="83"/>
      <c r="L2305" s="83"/>
      <c r="M2305" s="83"/>
      <c r="N2305" s="83"/>
      <c r="O2305" s="83"/>
      <c r="P2305" s="83"/>
      <c r="Q2305" s="83"/>
      <c r="R2305" s="83"/>
    </row>
    <row r="2306" spans="9:10" ht="43.5" customHeight="1">
      <c r="I2306" s="94"/>
      <c r="J2306" s="1"/>
    </row>
    <row r="2307" spans="9:10" ht="43.5" customHeight="1">
      <c r="I2307" s="94"/>
      <c r="J2307" s="1"/>
    </row>
    <row r="2308" spans="9:10" ht="43.5" customHeight="1">
      <c r="I2308" s="94"/>
      <c r="J2308" s="1"/>
    </row>
    <row r="2309" spans="1:10" s="47" customFormat="1" ht="43.5" customHeight="1">
      <c r="A2309" s="189"/>
      <c r="C2309" s="72"/>
      <c r="E2309" s="72"/>
      <c r="F2309" s="72"/>
      <c r="G2309" s="72"/>
      <c r="H2309" s="154"/>
      <c r="I2309" s="94"/>
      <c r="J2309" s="41"/>
    </row>
    <row r="2310" spans="1:18" s="47" customFormat="1" ht="43.5" customHeight="1">
      <c r="A2310" s="189"/>
      <c r="C2310" s="72"/>
      <c r="E2310" s="72"/>
      <c r="F2310" s="72"/>
      <c r="G2310" s="72"/>
      <c r="H2310" s="154"/>
      <c r="I2310" s="94"/>
      <c r="J2310" s="41"/>
      <c r="K2310" s="83"/>
      <c r="L2310" s="83"/>
      <c r="M2310" s="83"/>
      <c r="N2310" s="83"/>
      <c r="O2310" s="83"/>
      <c r="P2310" s="83"/>
      <c r="Q2310" s="83"/>
      <c r="R2310" s="83"/>
    </row>
    <row r="2311" spans="9:10" ht="43.5" customHeight="1">
      <c r="I2311" s="94"/>
      <c r="J2311" s="1"/>
    </row>
    <row r="2312" spans="9:10" ht="43.5" customHeight="1">
      <c r="I2312" s="94"/>
      <c r="J2312" s="1"/>
    </row>
    <row r="2313" spans="1:18" s="47" customFormat="1" ht="43.5" customHeight="1">
      <c r="A2313" s="189"/>
      <c r="C2313" s="72"/>
      <c r="E2313" s="72"/>
      <c r="F2313" s="72"/>
      <c r="G2313" s="72"/>
      <c r="H2313" s="154"/>
      <c r="I2313" s="94"/>
      <c r="J2313" s="41"/>
      <c r="K2313" s="83"/>
      <c r="L2313" s="83"/>
      <c r="M2313" s="83"/>
      <c r="N2313" s="83"/>
      <c r="O2313" s="83"/>
      <c r="P2313" s="83"/>
      <c r="Q2313" s="83"/>
      <c r="R2313" s="83"/>
    </row>
    <row r="2314" spans="9:10" ht="43.5" customHeight="1">
      <c r="I2314" s="94"/>
      <c r="J2314" s="1"/>
    </row>
    <row r="2315" spans="9:10" ht="43.5" customHeight="1">
      <c r="I2315" s="94"/>
      <c r="J2315" s="1"/>
    </row>
    <row r="2316" spans="9:10" ht="43.5" customHeight="1">
      <c r="I2316" s="94"/>
      <c r="J2316" s="1"/>
    </row>
    <row r="2317" spans="9:10" ht="43.5" customHeight="1">
      <c r="I2317" s="94"/>
      <c r="J2317" s="1"/>
    </row>
    <row r="2318" spans="9:10" ht="43.5" customHeight="1">
      <c r="I2318" s="94"/>
      <c r="J2318" s="1"/>
    </row>
    <row r="2319" spans="1:10" s="47" customFormat="1" ht="43.5" customHeight="1">
      <c r="A2319" s="189"/>
      <c r="C2319" s="72"/>
      <c r="E2319" s="72"/>
      <c r="F2319" s="72"/>
      <c r="G2319" s="72"/>
      <c r="H2319" s="154"/>
      <c r="I2319" s="94"/>
      <c r="J2319" s="41"/>
    </row>
    <row r="2320" spans="1:18" s="47" customFormat="1" ht="43.5" customHeight="1">
      <c r="A2320" s="189"/>
      <c r="C2320" s="72"/>
      <c r="E2320" s="72"/>
      <c r="F2320" s="72"/>
      <c r="G2320" s="72"/>
      <c r="H2320" s="154"/>
      <c r="I2320" s="94"/>
      <c r="J2320" s="41"/>
      <c r="K2320" s="83"/>
      <c r="L2320" s="83"/>
      <c r="M2320" s="83"/>
      <c r="N2320" s="83"/>
      <c r="O2320" s="83"/>
      <c r="P2320" s="83"/>
      <c r="Q2320" s="83"/>
      <c r="R2320" s="83"/>
    </row>
    <row r="2321" spans="9:10" ht="24.75" customHeight="1">
      <c r="I2321" s="94"/>
      <c r="J2321" s="1"/>
    </row>
    <row r="2322" ht="24.75" customHeight="1">
      <c r="J2322" s="1"/>
    </row>
    <row r="2323" ht="24.75" customHeight="1">
      <c r="J2323" s="1"/>
    </row>
    <row r="2324" ht="24.75" customHeight="1">
      <c r="J2324" s="1"/>
    </row>
    <row r="2325" ht="24.75" customHeight="1">
      <c r="J2325" s="1"/>
    </row>
    <row r="2326" ht="24.75" customHeight="1">
      <c r="J2326" s="1"/>
    </row>
    <row r="2327" ht="24.75" customHeight="1">
      <c r="J2327" s="194"/>
    </row>
    <row r="2328" ht="24.75" customHeight="1">
      <c r="J2328" s="194"/>
    </row>
    <row r="2329" ht="24.75" customHeight="1">
      <c r="J2329" s="194"/>
    </row>
    <row r="2330" ht="24.75" customHeight="1">
      <c r="J2330" s="194"/>
    </row>
    <row r="2331" ht="24.75" customHeight="1">
      <c r="J2331" s="193"/>
    </row>
    <row r="2332" ht="24.75" customHeight="1">
      <c r="J2332" s="197"/>
    </row>
    <row r="2333" ht="24.75" customHeight="1">
      <c r="J2333" s="1"/>
    </row>
    <row r="2334" ht="24.75" customHeight="1">
      <c r="J2334" s="1"/>
    </row>
    <row r="2335" ht="24.75" customHeight="1">
      <c r="J2335" s="1"/>
    </row>
    <row r="2336" ht="24.75" customHeight="1">
      <c r="J2336" s="1"/>
    </row>
    <row r="2337" spans="1:10" s="47" customFormat="1" ht="24.75" customHeight="1">
      <c r="A2337" s="189"/>
      <c r="C2337" s="72"/>
      <c r="E2337" s="72"/>
      <c r="F2337" s="72"/>
      <c r="G2337" s="72"/>
      <c r="H2337" s="154"/>
      <c r="I2337" s="73"/>
      <c r="J2337" s="41"/>
    </row>
    <row r="2338" ht="24.75" customHeight="1">
      <c r="J2338" s="1"/>
    </row>
    <row r="2339" ht="24.75" customHeight="1">
      <c r="J2339" s="1"/>
    </row>
    <row r="2340" ht="24.75" customHeight="1">
      <c r="J2340" s="1"/>
    </row>
    <row r="2341" ht="24.75" customHeight="1">
      <c r="J2341" s="1"/>
    </row>
    <row r="2342" ht="24.75" customHeight="1">
      <c r="J2342" s="1"/>
    </row>
    <row r="2343" ht="24.75" customHeight="1">
      <c r="J2343" s="1"/>
    </row>
    <row r="2344" ht="24.75" customHeight="1">
      <c r="J2344" s="1"/>
    </row>
    <row r="2345" ht="24.75" customHeight="1">
      <c r="J2345" s="1"/>
    </row>
    <row r="2346" ht="24.75" customHeight="1">
      <c r="J2346" s="1"/>
    </row>
    <row r="2347" ht="24.75" customHeight="1">
      <c r="J2347" s="41"/>
    </row>
    <row r="2348" ht="24.75" customHeight="1">
      <c r="J2348" s="41"/>
    </row>
    <row r="2349" ht="24.75" customHeight="1">
      <c r="J2349" s="41"/>
    </row>
    <row r="2350" ht="24.75" customHeight="1">
      <c r="J2350" s="41"/>
    </row>
    <row r="2351" ht="24.75" customHeight="1">
      <c r="J2351" s="1"/>
    </row>
    <row r="2352" ht="24.75" customHeight="1">
      <c r="J2352" s="1"/>
    </row>
    <row r="2353" ht="24.75" customHeight="1">
      <c r="J2353" s="1"/>
    </row>
    <row r="2354" ht="24.75" customHeight="1">
      <c r="J2354" s="1"/>
    </row>
    <row r="2355" ht="24.75" customHeight="1">
      <c r="J2355" s="1"/>
    </row>
    <row r="2356" ht="24.75" customHeight="1">
      <c r="J2356" s="1"/>
    </row>
    <row r="2357" ht="24.75" customHeight="1">
      <c r="J2357" s="1"/>
    </row>
    <row r="2358" ht="24.75" customHeight="1">
      <c r="J2358" s="1"/>
    </row>
    <row r="2359" ht="24.75" customHeight="1">
      <c r="J2359" s="1"/>
    </row>
    <row r="2360" ht="24.75" customHeight="1">
      <c r="J2360" s="1"/>
    </row>
    <row r="2361" ht="24.75" customHeight="1">
      <c r="J2361" s="1"/>
    </row>
    <row r="2362" ht="24.75" customHeight="1">
      <c r="J2362" s="1"/>
    </row>
    <row r="2363" ht="24.75" customHeight="1">
      <c r="J2363" s="1"/>
    </row>
    <row r="2364" spans="1:19" s="47" customFormat="1" ht="24.75" customHeight="1">
      <c r="A2364" s="189"/>
      <c r="C2364" s="72"/>
      <c r="E2364" s="72"/>
      <c r="F2364" s="72"/>
      <c r="G2364" s="72"/>
      <c r="H2364" s="154"/>
      <c r="I2364" s="73"/>
      <c r="J2364" s="41"/>
      <c r="K2364" s="83"/>
      <c r="L2364" s="83"/>
      <c r="M2364" s="83"/>
      <c r="N2364" s="83"/>
      <c r="O2364" s="83"/>
      <c r="P2364" s="83"/>
      <c r="Q2364" s="83"/>
      <c r="R2364" s="83"/>
      <c r="S2364" s="83"/>
    </row>
    <row r="2365" spans="1:19" s="47" customFormat="1" ht="24.75" customHeight="1">
      <c r="A2365" s="189"/>
      <c r="C2365" s="72"/>
      <c r="E2365" s="72"/>
      <c r="F2365" s="72"/>
      <c r="G2365" s="72"/>
      <c r="H2365" s="154"/>
      <c r="I2365" s="73"/>
      <c r="J2365" s="41"/>
      <c r="K2365" s="83"/>
      <c r="L2365" s="83"/>
      <c r="M2365" s="83"/>
      <c r="N2365" s="83"/>
      <c r="O2365" s="83"/>
      <c r="P2365" s="83"/>
      <c r="Q2365" s="83"/>
      <c r="R2365" s="83"/>
      <c r="S2365" s="83"/>
    </row>
    <row r="2366" spans="1:19" s="47" customFormat="1" ht="24.75" customHeight="1">
      <c r="A2366" s="189"/>
      <c r="C2366" s="72"/>
      <c r="E2366" s="72"/>
      <c r="F2366" s="72"/>
      <c r="G2366" s="72"/>
      <c r="H2366" s="154"/>
      <c r="I2366" s="73"/>
      <c r="J2366" s="41"/>
      <c r="K2366" s="83"/>
      <c r="L2366" s="83"/>
      <c r="M2366" s="83"/>
      <c r="N2366" s="83"/>
      <c r="O2366" s="83"/>
      <c r="P2366" s="83"/>
      <c r="Q2366" s="83"/>
      <c r="R2366" s="83"/>
      <c r="S2366" s="83"/>
    </row>
    <row r="2367" spans="1:19" s="47" customFormat="1" ht="24.75" customHeight="1">
      <c r="A2367" s="189"/>
      <c r="C2367" s="72"/>
      <c r="E2367" s="72"/>
      <c r="F2367" s="72"/>
      <c r="G2367" s="72"/>
      <c r="H2367" s="154"/>
      <c r="I2367" s="73"/>
      <c r="J2367" s="41"/>
      <c r="K2367" s="83"/>
      <c r="L2367" s="83"/>
      <c r="M2367" s="83"/>
      <c r="N2367" s="83"/>
      <c r="O2367" s="83"/>
      <c r="P2367" s="83"/>
      <c r="Q2367" s="83"/>
      <c r="R2367" s="83"/>
      <c r="S2367" s="83"/>
    </row>
    <row r="2368" spans="1:19" s="47" customFormat="1" ht="24.75" customHeight="1">
      <c r="A2368" s="189"/>
      <c r="C2368" s="72"/>
      <c r="E2368" s="72"/>
      <c r="F2368" s="72"/>
      <c r="G2368" s="72"/>
      <c r="H2368" s="154"/>
      <c r="I2368" s="73"/>
      <c r="J2368" s="41"/>
      <c r="K2368" s="83"/>
      <c r="L2368" s="83"/>
      <c r="M2368" s="83"/>
      <c r="N2368" s="83"/>
      <c r="O2368" s="83"/>
      <c r="P2368" s="83"/>
      <c r="Q2368" s="83"/>
      <c r="R2368" s="83"/>
      <c r="S2368" s="83"/>
    </row>
    <row r="2369" spans="1:19" s="47" customFormat="1" ht="24.75" customHeight="1">
      <c r="A2369" s="189"/>
      <c r="C2369" s="72"/>
      <c r="E2369" s="72"/>
      <c r="F2369" s="72"/>
      <c r="G2369" s="72"/>
      <c r="H2369" s="154"/>
      <c r="I2369" s="73"/>
      <c r="J2369" s="41"/>
      <c r="K2369" s="83"/>
      <c r="L2369" s="83"/>
      <c r="M2369" s="83"/>
      <c r="N2369" s="83"/>
      <c r="O2369" s="83"/>
      <c r="P2369" s="83"/>
      <c r="Q2369" s="83"/>
      <c r="R2369" s="83"/>
      <c r="S2369" s="83"/>
    </row>
    <row r="2370" spans="1:19" s="47" customFormat="1" ht="24.75" customHeight="1">
      <c r="A2370" s="189"/>
      <c r="C2370" s="72"/>
      <c r="E2370" s="72"/>
      <c r="F2370" s="72"/>
      <c r="G2370" s="72"/>
      <c r="H2370" s="154"/>
      <c r="I2370" s="73"/>
      <c r="J2370" s="41"/>
      <c r="K2370" s="83"/>
      <c r="L2370" s="83"/>
      <c r="M2370" s="83"/>
      <c r="N2370" s="83"/>
      <c r="O2370" s="83"/>
      <c r="P2370" s="83"/>
      <c r="Q2370" s="83"/>
      <c r="R2370" s="83"/>
      <c r="S2370" s="83"/>
    </row>
    <row r="2371" spans="1:19" s="47" customFormat="1" ht="24.75" customHeight="1">
      <c r="A2371" s="189"/>
      <c r="C2371" s="72"/>
      <c r="E2371" s="72"/>
      <c r="F2371" s="72"/>
      <c r="G2371" s="72"/>
      <c r="H2371" s="154"/>
      <c r="I2371" s="73"/>
      <c r="J2371" s="41"/>
      <c r="K2371" s="83"/>
      <c r="L2371" s="83"/>
      <c r="M2371" s="83"/>
      <c r="N2371" s="83"/>
      <c r="O2371" s="83"/>
      <c r="P2371" s="83"/>
      <c r="Q2371" s="83"/>
      <c r="R2371" s="83"/>
      <c r="S2371" s="83"/>
    </row>
    <row r="2372" spans="1:19" s="47" customFormat="1" ht="24.75" customHeight="1">
      <c r="A2372" s="189"/>
      <c r="C2372" s="72"/>
      <c r="E2372" s="72"/>
      <c r="F2372" s="72"/>
      <c r="G2372" s="72"/>
      <c r="H2372" s="154"/>
      <c r="I2372" s="73"/>
      <c r="J2372" s="41"/>
      <c r="K2372" s="83"/>
      <c r="L2372" s="83"/>
      <c r="M2372" s="83"/>
      <c r="N2372" s="83"/>
      <c r="O2372" s="83"/>
      <c r="P2372" s="83"/>
      <c r="Q2372" s="83"/>
      <c r="R2372" s="83"/>
      <c r="S2372" s="83"/>
    </row>
    <row r="2373" spans="1:19" s="47" customFormat="1" ht="24.75" customHeight="1">
      <c r="A2373" s="189"/>
      <c r="C2373" s="72"/>
      <c r="E2373" s="72"/>
      <c r="F2373" s="72"/>
      <c r="G2373" s="72"/>
      <c r="H2373" s="154"/>
      <c r="I2373" s="73"/>
      <c r="J2373" s="41"/>
      <c r="K2373" s="83"/>
      <c r="L2373" s="83"/>
      <c r="M2373" s="83"/>
      <c r="N2373" s="83"/>
      <c r="O2373" s="83"/>
      <c r="P2373" s="83"/>
      <c r="Q2373" s="83"/>
      <c r="R2373" s="83"/>
      <c r="S2373" s="83"/>
    </row>
    <row r="2374" spans="1:19" s="47" customFormat="1" ht="24.75" customHeight="1">
      <c r="A2374" s="189"/>
      <c r="C2374" s="72"/>
      <c r="E2374" s="72"/>
      <c r="F2374" s="72"/>
      <c r="G2374" s="72"/>
      <c r="H2374" s="154"/>
      <c r="I2374" s="73"/>
      <c r="J2374" s="41"/>
      <c r="K2374" s="83"/>
      <c r="L2374" s="83"/>
      <c r="M2374" s="83"/>
      <c r="N2374" s="83"/>
      <c r="O2374" s="83"/>
      <c r="P2374" s="83"/>
      <c r="Q2374" s="83"/>
      <c r="R2374" s="83"/>
      <c r="S2374" s="83"/>
    </row>
    <row r="2375" spans="1:19" s="47" customFormat="1" ht="24.75" customHeight="1">
      <c r="A2375" s="189"/>
      <c r="C2375" s="72"/>
      <c r="E2375" s="72"/>
      <c r="F2375" s="72"/>
      <c r="G2375" s="72"/>
      <c r="H2375" s="154"/>
      <c r="I2375" s="73"/>
      <c r="J2375" s="41"/>
      <c r="K2375" s="83"/>
      <c r="L2375" s="83"/>
      <c r="M2375" s="83"/>
      <c r="N2375" s="83"/>
      <c r="O2375" s="83"/>
      <c r="P2375" s="83"/>
      <c r="Q2375" s="83"/>
      <c r="R2375" s="83"/>
      <c r="S2375" s="83"/>
    </row>
    <row r="2376" spans="1:19" s="47" customFormat="1" ht="24.75" customHeight="1">
      <c r="A2376" s="189"/>
      <c r="C2376" s="72"/>
      <c r="E2376" s="72"/>
      <c r="F2376" s="72"/>
      <c r="G2376" s="72"/>
      <c r="H2376" s="154"/>
      <c r="I2376" s="73"/>
      <c r="J2376" s="41"/>
      <c r="K2376" s="83"/>
      <c r="L2376" s="83"/>
      <c r="M2376" s="83"/>
      <c r="N2376" s="83"/>
      <c r="O2376" s="83"/>
      <c r="P2376" s="83"/>
      <c r="Q2376" s="83"/>
      <c r="R2376" s="83"/>
      <c r="S2376" s="83"/>
    </row>
    <row r="2377" spans="1:19" s="47" customFormat="1" ht="24.75" customHeight="1">
      <c r="A2377" s="189"/>
      <c r="C2377" s="72"/>
      <c r="E2377" s="72"/>
      <c r="F2377" s="72"/>
      <c r="G2377" s="72"/>
      <c r="H2377" s="154"/>
      <c r="I2377" s="73"/>
      <c r="J2377" s="41"/>
      <c r="K2377" s="83"/>
      <c r="L2377" s="83"/>
      <c r="M2377" s="83"/>
      <c r="N2377" s="83"/>
      <c r="O2377" s="83"/>
      <c r="P2377" s="83"/>
      <c r="Q2377" s="83"/>
      <c r="R2377" s="83"/>
      <c r="S2377" s="83"/>
    </row>
    <row r="2378" spans="1:19" s="47" customFormat="1" ht="24.75" customHeight="1">
      <c r="A2378" s="189"/>
      <c r="C2378" s="72"/>
      <c r="E2378" s="72"/>
      <c r="F2378" s="72"/>
      <c r="G2378" s="72"/>
      <c r="H2378" s="154"/>
      <c r="I2378" s="73"/>
      <c r="J2378" s="41"/>
      <c r="K2378" s="83"/>
      <c r="L2378" s="83"/>
      <c r="M2378" s="83"/>
      <c r="N2378" s="83"/>
      <c r="O2378" s="83"/>
      <c r="P2378" s="83"/>
      <c r="Q2378" s="83"/>
      <c r="R2378" s="83"/>
      <c r="S2378" s="83"/>
    </row>
    <row r="2379" spans="1:19" s="47" customFormat="1" ht="24.75" customHeight="1">
      <c r="A2379" s="189"/>
      <c r="C2379" s="72"/>
      <c r="E2379" s="72"/>
      <c r="F2379" s="72"/>
      <c r="G2379" s="72"/>
      <c r="H2379" s="154"/>
      <c r="I2379" s="73"/>
      <c r="J2379" s="41"/>
      <c r="K2379" s="83"/>
      <c r="L2379" s="83"/>
      <c r="M2379" s="83"/>
      <c r="N2379" s="83"/>
      <c r="O2379" s="83"/>
      <c r="P2379" s="83"/>
      <c r="Q2379" s="83"/>
      <c r="R2379" s="83"/>
      <c r="S2379" s="83"/>
    </row>
    <row r="2380" spans="1:19" s="47" customFormat="1" ht="24.75" customHeight="1">
      <c r="A2380" s="189"/>
      <c r="C2380" s="72"/>
      <c r="E2380" s="72"/>
      <c r="F2380" s="72"/>
      <c r="G2380" s="72"/>
      <c r="H2380" s="154"/>
      <c r="I2380" s="73"/>
      <c r="J2380" s="41"/>
      <c r="K2380" s="83"/>
      <c r="L2380" s="83"/>
      <c r="M2380" s="83"/>
      <c r="N2380" s="83"/>
      <c r="O2380" s="83"/>
      <c r="P2380" s="83"/>
      <c r="Q2380" s="83"/>
      <c r="R2380" s="83"/>
      <c r="S2380" s="83"/>
    </row>
    <row r="2381" spans="1:19" s="47" customFormat="1" ht="24.75" customHeight="1">
      <c r="A2381" s="189"/>
      <c r="C2381" s="72"/>
      <c r="E2381" s="72"/>
      <c r="F2381" s="72"/>
      <c r="G2381" s="72"/>
      <c r="H2381" s="154"/>
      <c r="I2381" s="73"/>
      <c r="J2381" s="41"/>
      <c r="K2381" s="83"/>
      <c r="L2381" s="83"/>
      <c r="M2381" s="83"/>
      <c r="N2381" s="83"/>
      <c r="O2381" s="83"/>
      <c r="P2381" s="83"/>
      <c r="Q2381" s="83"/>
      <c r="R2381" s="83"/>
      <c r="S2381" s="83"/>
    </row>
    <row r="2382" spans="1:19" s="47" customFormat="1" ht="24.75" customHeight="1">
      <c r="A2382" s="189"/>
      <c r="C2382" s="72"/>
      <c r="E2382" s="72"/>
      <c r="F2382" s="72"/>
      <c r="G2382" s="72"/>
      <c r="H2382" s="154"/>
      <c r="I2382" s="73"/>
      <c r="J2382" s="41"/>
      <c r="K2382" s="83"/>
      <c r="L2382" s="83"/>
      <c r="M2382" s="83"/>
      <c r="N2382" s="83"/>
      <c r="O2382" s="83"/>
      <c r="P2382" s="83"/>
      <c r="Q2382" s="83"/>
      <c r="R2382" s="83"/>
      <c r="S2382" s="83"/>
    </row>
    <row r="2383" spans="1:19" s="47" customFormat="1" ht="24.75" customHeight="1">
      <c r="A2383" s="189"/>
      <c r="C2383" s="72"/>
      <c r="E2383" s="72"/>
      <c r="F2383" s="72"/>
      <c r="G2383" s="72"/>
      <c r="H2383" s="154"/>
      <c r="I2383" s="73"/>
      <c r="J2383" s="41"/>
      <c r="K2383" s="83"/>
      <c r="L2383" s="83"/>
      <c r="M2383" s="83"/>
      <c r="N2383" s="83"/>
      <c r="O2383" s="83"/>
      <c r="P2383" s="83"/>
      <c r="Q2383" s="83"/>
      <c r="R2383" s="83"/>
      <c r="S2383" s="83"/>
    </row>
    <row r="2384" ht="24.75" customHeight="1">
      <c r="J2384" s="1"/>
    </row>
    <row r="2385" ht="24.75" customHeight="1">
      <c r="J2385" s="1"/>
    </row>
    <row r="2386" ht="24.75" customHeight="1">
      <c r="J2386" s="1"/>
    </row>
    <row r="2387" ht="24.75" customHeight="1">
      <c r="J2387" s="1"/>
    </row>
    <row r="2388" ht="24.75" customHeight="1">
      <c r="J2388" s="1"/>
    </row>
    <row r="2389" ht="24.75" customHeight="1">
      <c r="J2389" s="1"/>
    </row>
    <row r="2390" ht="24.75" customHeight="1">
      <c r="J2390" s="1"/>
    </row>
    <row r="2391" ht="24.75" customHeight="1">
      <c r="J2391" s="1"/>
    </row>
    <row r="2392" ht="24.75" customHeight="1">
      <c r="J2392" s="1"/>
    </row>
    <row r="2393" ht="24.75" customHeight="1">
      <c r="J2393" s="1"/>
    </row>
    <row r="2394" ht="24.75" customHeight="1">
      <c r="J2394" s="1"/>
    </row>
    <row r="2395" spans="1:19" s="47" customFormat="1" ht="24.75" customHeight="1">
      <c r="A2395" s="189"/>
      <c r="C2395" s="72"/>
      <c r="E2395" s="72"/>
      <c r="F2395" s="72"/>
      <c r="G2395" s="72"/>
      <c r="H2395" s="154"/>
      <c r="I2395" s="73"/>
      <c r="J2395" s="41"/>
      <c r="K2395" s="83"/>
      <c r="L2395" s="83"/>
      <c r="M2395" s="83"/>
      <c r="N2395" s="83"/>
      <c r="O2395" s="83"/>
      <c r="P2395" s="83"/>
      <c r="Q2395" s="83"/>
      <c r="R2395" s="83"/>
      <c r="S2395" s="83"/>
    </row>
    <row r="2396" ht="24.75" customHeight="1">
      <c r="J2396" s="1"/>
    </row>
    <row r="2397" ht="24.75" customHeight="1">
      <c r="J2397" s="1"/>
    </row>
    <row r="2398" spans="1:19" s="47" customFormat="1" ht="24.75" customHeight="1">
      <c r="A2398" s="189"/>
      <c r="C2398" s="72"/>
      <c r="E2398" s="72"/>
      <c r="F2398" s="72"/>
      <c r="G2398" s="72"/>
      <c r="H2398" s="154"/>
      <c r="I2398" s="73"/>
      <c r="J2398" s="41"/>
      <c r="K2398" s="83"/>
      <c r="L2398" s="83"/>
      <c r="M2398" s="83"/>
      <c r="N2398" s="83"/>
      <c r="O2398" s="83"/>
      <c r="P2398" s="83"/>
      <c r="Q2398" s="83"/>
      <c r="R2398" s="83"/>
      <c r="S2398" s="83"/>
    </row>
    <row r="2399" ht="24.75" customHeight="1">
      <c r="J2399" s="1"/>
    </row>
    <row r="2400" ht="24.75" customHeight="1">
      <c r="J2400" s="1"/>
    </row>
    <row r="2401" ht="24.75" customHeight="1">
      <c r="J2401" s="1"/>
    </row>
    <row r="2402" ht="24.75" customHeight="1">
      <c r="J2402" s="1"/>
    </row>
    <row r="2403" ht="24.75" customHeight="1">
      <c r="J2403" s="1"/>
    </row>
    <row r="2404" ht="24.75" customHeight="1">
      <c r="J2404" s="1"/>
    </row>
    <row r="2405" ht="24.75" customHeight="1">
      <c r="J2405" s="1"/>
    </row>
    <row r="2406" ht="24.75" customHeight="1">
      <c r="J2406" s="1"/>
    </row>
    <row r="2407" spans="1:19" s="47" customFormat="1" ht="24.75" customHeight="1">
      <c r="A2407" s="189"/>
      <c r="C2407" s="72"/>
      <c r="E2407" s="72"/>
      <c r="F2407" s="72"/>
      <c r="G2407" s="72"/>
      <c r="H2407" s="154"/>
      <c r="I2407" s="73"/>
      <c r="J2407" s="41"/>
      <c r="K2407" s="83"/>
      <c r="L2407" s="83"/>
      <c r="M2407" s="83"/>
      <c r="N2407" s="83"/>
      <c r="O2407" s="83"/>
      <c r="P2407" s="83"/>
      <c r="Q2407" s="83"/>
      <c r="R2407" s="83"/>
      <c r="S2407" s="83"/>
    </row>
    <row r="2408" spans="1:19" s="47" customFormat="1" ht="24.75" customHeight="1">
      <c r="A2408" s="189"/>
      <c r="C2408" s="72"/>
      <c r="E2408" s="72"/>
      <c r="F2408" s="72"/>
      <c r="G2408" s="72"/>
      <c r="H2408" s="154"/>
      <c r="I2408" s="73"/>
      <c r="J2408" s="41"/>
      <c r="K2408" s="83"/>
      <c r="L2408" s="83"/>
      <c r="M2408" s="83"/>
      <c r="N2408" s="83"/>
      <c r="O2408" s="83"/>
      <c r="P2408" s="83"/>
      <c r="Q2408" s="83"/>
      <c r="R2408" s="83"/>
      <c r="S2408" s="83"/>
    </row>
    <row r="2409" spans="1:19" s="47" customFormat="1" ht="24.75" customHeight="1">
      <c r="A2409" s="189"/>
      <c r="C2409" s="72"/>
      <c r="E2409" s="72"/>
      <c r="F2409" s="72"/>
      <c r="G2409" s="72"/>
      <c r="H2409" s="154"/>
      <c r="I2409" s="73"/>
      <c r="J2409" s="41"/>
      <c r="K2409" s="83"/>
      <c r="L2409" s="83"/>
      <c r="M2409" s="83"/>
      <c r="N2409" s="83"/>
      <c r="O2409" s="83"/>
      <c r="P2409" s="83"/>
      <c r="Q2409" s="83"/>
      <c r="R2409" s="83"/>
      <c r="S2409" s="83"/>
    </row>
    <row r="2410" spans="1:19" s="47" customFormat="1" ht="24.75" customHeight="1">
      <c r="A2410" s="189"/>
      <c r="C2410" s="72"/>
      <c r="E2410" s="72"/>
      <c r="F2410" s="72"/>
      <c r="G2410" s="72"/>
      <c r="H2410" s="154"/>
      <c r="I2410" s="73"/>
      <c r="J2410" s="41"/>
      <c r="K2410" s="83"/>
      <c r="L2410" s="83"/>
      <c r="M2410" s="83"/>
      <c r="N2410" s="83"/>
      <c r="O2410" s="83"/>
      <c r="P2410" s="83"/>
      <c r="Q2410" s="83"/>
      <c r="R2410" s="83"/>
      <c r="S2410" s="83"/>
    </row>
    <row r="2411" spans="1:19" s="47" customFormat="1" ht="24.75" customHeight="1">
      <c r="A2411" s="189"/>
      <c r="C2411" s="72"/>
      <c r="E2411" s="72"/>
      <c r="F2411" s="72"/>
      <c r="G2411" s="72"/>
      <c r="H2411" s="154"/>
      <c r="I2411" s="73"/>
      <c r="J2411" s="41"/>
      <c r="K2411" s="83"/>
      <c r="L2411" s="83"/>
      <c r="M2411" s="83"/>
      <c r="N2411" s="83"/>
      <c r="O2411" s="83"/>
      <c r="P2411" s="83"/>
      <c r="Q2411" s="83"/>
      <c r="R2411" s="83"/>
      <c r="S2411" s="83"/>
    </row>
    <row r="2412" spans="1:19" s="47" customFormat="1" ht="24.75" customHeight="1">
      <c r="A2412" s="189"/>
      <c r="C2412" s="72"/>
      <c r="E2412" s="72"/>
      <c r="F2412" s="72"/>
      <c r="G2412" s="72"/>
      <c r="H2412" s="154"/>
      <c r="I2412" s="73"/>
      <c r="J2412" s="165"/>
      <c r="K2412" s="83"/>
      <c r="L2412" s="83"/>
      <c r="M2412" s="83"/>
      <c r="N2412" s="83"/>
      <c r="O2412" s="83"/>
      <c r="P2412" s="83"/>
      <c r="Q2412" s="83"/>
      <c r="R2412" s="83"/>
      <c r="S2412" s="83"/>
    </row>
    <row r="2413" spans="1:19" s="47" customFormat="1" ht="24.75" customHeight="1">
      <c r="A2413" s="189"/>
      <c r="C2413" s="72"/>
      <c r="E2413" s="72"/>
      <c r="F2413" s="72"/>
      <c r="G2413" s="72"/>
      <c r="H2413" s="154"/>
      <c r="I2413" s="73"/>
      <c r="J2413" s="165"/>
      <c r="K2413" s="83"/>
      <c r="L2413" s="83"/>
      <c r="M2413" s="83"/>
      <c r="N2413" s="83"/>
      <c r="O2413" s="83"/>
      <c r="P2413" s="83"/>
      <c r="Q2413" s="83"/>
      <c r="R2413" s="83"/>
      <c r="S2413" s="83"/>
    </row>
    <row r="2414" spans="1:19" s="47" customFormat="1" ht="24.75" customHeight="1">
      <c r="A2414" s="189"/>
      <c r="C2414" s="72"/>
      <c r="E2414" s="72"/>
      <c r="F2414" s="72"/>
      <c r="G2414" s="72"/>
      <c r="H2414" s="154"/>
      <c r="I2414" s="73"/>
      <c r="J2414" s="165"/>
      <c r="K2414" s="83"/>
      <c r="L2414" s="83"/>
      <c r="M2414" s="83"/>
      <c r="N2414" s="83"/>
      <c r="O2414" s="83"/>
      <c r="P2414" s="83"/>
      <c r="Q2414" s="83"/>
      <c r="R2414" s="83"/>
      <c r="S2414" s="83"/>
    </row>
    <row r="2415" spans="1:19" s="47" customFormat="1" ht="24.75" customHeight="1">
      <c r="A2415" s="189"/>
      <c r="C2415" s="72"/>
      <c r="E2415" s="72"/>
      <c r="F2415" s="72"/>
      <c r="G2415" s="72"/>
      <c r="H2415" s="154"/>
      <c r="I2415" s="73"/>
      <c r="J2415" s="165"/>
      <c r="K2415" s="83"/>
      <c r="L2415" s="83"/>
      <c r="M2415" s="83"/>
      <c r="N2415" s="83"/>
      <c r="O2415" s="83"/>
      <c r="P2415" s="83"/>
      <c r="Q2415" s="83"/>
      <c r="R2415" s="83"/>
      <c r="S2415" s="83"/>
    </row>
    <row r="2416" spans="1:19" s="47" customFormat="1" ht="24.75" customHeight="1">
      <c r="A2416" s="189"/>
      <c r="C2416" s="72"/>
      <c r="E2416" s="72"/>
      <c r="F2416" s="72"/>
      <c r="G2416" s="72"/>
      <c r="H2416" s="154"/>
      <c r="I2416" s="73"/>
      <c r="J2416" s="203"/>
      <c r="K2416" s="83"/>
      <c r="L2416" s="83"/>
      <c r="M2416" s="83"/>
      <c r="N2416" s="83"/>
      <c r="O2416" s="83"/>
      <c r="P2416" s="83"/>
      <c r="Q2416" s="83"/>
      <c r="R2416" s="83"/>
      <c r="S2416" s="83"/>
    </row>
    <row r="2417" spans="1:19" s="47" customFormat="1" ht="24.75" customHeight="1">
      <c r="A2417" s="189"/>
      <c r="C2417" s="72"/>
      <c r="E2417" s="72"/>
      <c r="F2417" s="72"/>
      <c r="G2417" s="72"/>
      <c r="H2417" s="154"/>
      <c r="I2417" s="73"/>
      <c r="J2417" s="93"/>
      <c r="K2417" s="83"/>
      <c r="L2417" s="83"/>
      <c r="M2417" s="83"/>
      <c r="N2417" s="83"/>
      <c r="O2417" s="83"/>
      <c r="P2417" s="83"/>
      <c r="Q2417" s="83"/>
      <c r="R2417" s="83"/>
      <c r="S2417" s="83"/>
    </row>
    <row r="2418" ht="24.75" customHeight="1">
      <c r="J2418" s="1"/>
    </row>
    <row r="2419" ht="24.75" customHeight="1">
      <c r="J2419" s="1"/>
    </row>
    <row r="2420" ht="24.75" customHeight="1">
      <c r="J2420" s="1"/>
    </row>
    <row r="2421" ht="24.75" customHeight="1">
      <c r="J2421" s="1"/>
    </row>
    <row r="2422" ht="24.75" customHeight="1">
      <c r="J2422" s="1"/>
    </row>
    <row r="2423" ht="24.75" customHeight="1">
      <c r="J2423" s="1"/>
    </row>
    <row r="2424" ht="24.75" customHeight="1">
      <c r="J2424" s="1"/>
    </row>
    <row r="2425" ht="24.75" customHeight="1">
      <c r="J2425" s="1"/>
    </row>
    <row r="2426" ht="24.75" customHeight="1">
      <c r="J2426" s="1"/>
    </row>
    <row r="2427" ht="24.75" customHeight="1">
      <c r="J2427" s="1"/>
    </row>
    <row r="2428" ht="24.75" customHeight="1">
      <c r="J2428" s="1"/>
    </row>
    <row r="2429" ht="24.75" customHeight="1">
      <c r="J2429" s="1"/>
    </row>
    <row r="2430" ht="24.75" customHeight="1">
      <c r="J2430" s="1"/>
    </row>
    <row r="2431" ht="24.75" customHeight="1">
      <c r="J2431" s="1"/>
    </row>
    <row r="2432" ht="24.75" customHeight="1">
      <c r="J2432" s="1"/>
    </row>
    <row r="2433" ht="24.75" customHeight="1">
      <c r="J2433" s="1"/>
    </row>
    <row r="2434" ht="24.75" customHeight="1">
      <c r="J2434" s="1"/>
    </row>
    <row r="2435" ht="24.75" customHeight="1">
      <c r="J2435" s="1"/>
    </row>
    <row r="2436" ht="24.75" customHeight="1">
      <c r="J2436" s="1"/>
    </row>
    <row r="2437" ht="24.75" customHeight="1">
      <c r="J2437" s="1"/>
    </row>
    <row r="2438" ht="24.75" customHeight="1">
      <c r="J2438" s="1"/>
    </row>
    <row r="2439" spans="1:19" s="47" customFormat="1" ht="24.75" customHeight="1">
      <c r="A2439" s="189"/>
      <c r="C2439" s="72"/>
      <c r="E2439" s="72"/>
      <c r="F2439" s="72"/>
      <c r="G2439" s="72"/>
      <c r="H2439" s="154"/>
      <c r="I2439" s="73"/>
      <c r="J2439" s="41"/>
      <c r="K2439" s="83"/>
      <c r="L2439" s="83"/>
      <c r="M2439" s="83"/>
      <c r="N2439" s="83"/>
      <c r="O2439" s="83"/>
      <c r="P2439" s="83"/>
      <c r="Q2439" s="83"/>
      <c r="R2439" s="83"/>
      <c r="S2439" s="83"/>
    </row>
    <row r="2440" spans="1:19" s="47" customFormat="1" ht="24.75" customHeight="1">
      <c r="A2440" s="189"/>
      <c r="C2440" s="72"/>
      <c r="E2440" s="72"/>
      <c r="F2440" s="72"/>
      <c r="G2440" s="72"/>
      <c r="H2440" s="154"/>
      <c r="I2440" s="73"/>
      <c r="J2440" s="41"/>
      <c r="K2440" s="83"/>
      <c r="L2440" s="83"/>
      <c r="M2440" s="83"/>
      <c r="N2440" s="83"/>
      <c r="O2440" s="83"/>
      <c r="P2440" s="83"/>
      <c r="Q2440" s="83"/>
      <c r="R2440" s="83"/>
      <c r="S2440" s="83"/>
    </row>
    <row r="2441" spans="1:19" s="47" customFormat="1" ht="24.75" customHeight="1">
      <c r="A2441" s="189"/>
      <c r="C2441" s="72"/>
      <c r="E2441" s="72"/>
      <c r="F2441" s="72"/>
      <c r="G2441" s="72"/>
      <c r="H2441" s="154"/>
      <c r="I2441" s="73"/>
      <c r="J2441" s="41"/>
      <c r="K2441" s="83"/>
      <c r="L2441" s="83"/>
      <c r="M2441" s="83"/>
      <c r="N2441" s="83"/>
      <c r="O2441" s="83"/>
      <c r="P2441" s="83"/>
      <c r="Q2441" s="83"/>
      <c r="R2441" s="83"/>
      <c r="S2441" s="83"/>
    </row>
    <row r="2442" spans="1:19" s="47" customFormat="1" ht="24.75" customHeight="1">
      <c r="A2442" s="189"/>
      <c r="C2442" s="72"/>
      <c r="E2442" s="72"/>
      <c r="F2442" s="72"/>
      <c r="G2442" s="72"/>
      <c r="H2442" s="154"/>
      <c r="I2442" s="73"/>
      <c r="J2442" s="41"/>
      <c r="K2442" s="83"/>
      <c r="L2442" s="83"/>
      <c r="M2442" s="83"/>
      <c r="N2442" s="83"/>
      <c r="O2442" s="83"/>
      <c r="P2442" s="83"/>
      <c r="Q2442" s="83"/>
      <c r="R2442" s="83"/>
      <c r="S2442" s="83"/>
    </row>
    <row r="2443" ht="24.75" customHeight="1">
      <c r="J2443" s="1"/>
    </row>
    <row r="2444" ht="24.75" customHeight="1">
      <c r="J2444" s="1"/>
    </row>
    <row r="2445" ht="24.75" customHeight="1">
      <c r="J2445" s="1"/>
    </row>
    <row r="2446" ht="24.75" customHeight="1">
      <c r="J2446" s="1"/>
    </row>
    <row r="2447" ht="24.75" customHeight="1">
      <c r="J2447" s="1"/>
    </row>
    <row r="2448" ht="24.75" customHeight="1">
      <c r="J2448" s="1"/>
    </row>
    <row r="2449" ht="24.75" customHeight="1">
      <c r="J2449" s="1"/>
    </row>
    <row r="2450" ht="24.75" customHeight="1">
      <c r="J2450" s="1"/>
    </row>
    <row r="2451" ht="24.75" customHeight="1">
      <c r="J2451" s="1"/>
    </row>
    <row r="2452" ht="24.75" customHeight="1">
      <c r="J2452" s="1"/>
    </row>
    <row r="2453" ht="24.75" customHeight="1">
      <c r="J2453" s="1"/>
    </row>
    <row r="2454" ht="24.75" customHeight="1">
      <c r="J2454" s="1"/>
    </row>
    <row r="2455" ht="24.75" customHeight="1">
      <c r="J2455" s="1"/>
    </row>
    <row r="2456" ht="24.75" customHeight="1">
      <c r="J2456" s="1"/>
    </row>
    <row r="2457" ht="24.75" customHeight="1">
      <c r="J2457" s="1"/>
    </row>
    <row r="2458" ht="24.75" customHeight="1">
      <c r="J2458" s="1"/>
    </row>
    <row r="2459" ht="24.75" customHeight="1">
      <c r="J2459" s="1"/>
    </row>
    <row r="2460" ht="24.75" customHeight="1">
      <c r="J2460" s="1"/>
    </row>
    <row r="2461" ht="24.75" customHeight="1">
      <c r="J2461" s="1"/>
    </row>
    <row r="2462" spans="1:19" s="47" customFormat="1" ht="24.75" customHeight="1">
      <c r="A2462" s="189"/>
      <c r="C2462" s="72"/>
      <c r="E2462" s="72"/>
      <c r="F2462" s="72"/>
      <c r="G2462" s="72"/>
      <c r="H2462" s="154"/>
      <c r="I2462" s="73"/>
      <c r="J2462" s="41"/>
      <c r="K2462" s="83"/>
      <c r="L2462" s="83"/>
      <c r="M2462" s="83"/>
      <c r="N2462" s="83"/>
      <c r="O2462" s="83"/>
      <c r="P2462" s="83"/>
      <c r="Q2462" s="83"/>
      <c r="R2462" s="83"/>
      <c r="S2462" s="83"/>
    </row>
    <row r="2463" spans="1:19" s="47" customFormat="1" ht="24.75" customHeight="1">
      <c r="A2463" s="189"/>
      <c r="C2463" s="72"/>
      <c r="E2463" s="72"/>
      <c r="F2463" s="72"/>
      <c r="G2463" s="72"/>
      <c r="H2463" s="154"/>
      <c r="I2463" s="73"/>
      <c r="J2463" s="41"/>
      <c r="K2463" s="83"/>
      <c r="L2463" s="83"/>
      <c r="M2463" s="83"/>
      <c r="N2463" s="83"/>
      <c r="O2463" s="83"/>
      <c r="P2463" s="83"/>
      <c r="Q2463" s="83"/>
      <c r="R2463" s="83"/>
      <c r="S2463" s="83"/>
    </row>
    <row r="2464" ht="24.75" customHeight="1">
      <c r="J2464" s="1"/>
    </row>
    <row r="2465" ht="24.75" customHeight="1">
      <c r="J2465" s="1"/>
    </row>
    <row r="2466" ht="24.75" customHeight="1">
      <c r="J2466" s="1"/>
    </row>
    <row r="2467" ht="24.75" customHeight="1">
      <c r="J2467" s="1"/>
    </row>
    <row r="2468" ht="24.75" customHeight="1">
      <c r="J2468" s="1"/>
    </row>
    <row r="2469" ht="24.75" customHeight="1">
      <c r="J2469" s="41"/>
    </row>
    <row r="2470" ht="24.75" customHeight="1">
      <c r="J2470" s="1"/>
    </row>
    <row r="2471" ht="24.75" customHeight="1">
      <c r="J2471" s="1"/>
    </row>
    <row r="2472" ht="24.75" customHeight="1">
      <c r="J2472" s="1"/>
    </row>
    <row r="2473" ht="24.75" customHeight="1">
      <c r="J2473" s="1"/>
    </row>
    <row r="2474" spans="1:19" s="47" customFormat="1" ht="24.75" customHeight="1">
      <c r="A2474" s="189"/>
      <c r="C2474" s="72"/>
      <c r="E2474" s="72"/>
      <c r="F2474" s="72"/>
      <c r="G2474" s="72"/>
      <c r="H2474" s="154"/>
      <c r="I2474" s="73"/>
      <c r="J2474" s="41"/>
      <c r="K2474" s="83"/>
      <c r="L2474" s="83"/>
      <c r="M2474" s="83"/>
      <c r="N2474" s="83"/>
      <c r="O2474" s="83"/>
      <c r="P2474" s="83"/>
      <c r="Q2474" s="83"/>
      <c r="R2474" s="83"/>
      <c r="S2474" s="83"/>
    </row>
    <row r="2475" spans="1:19" s="47" customFormat="1" ht="24.75" customHeight="1">
      <c r="A2475" s="189"/>
      <c r="C2475" s="72"/>
      <c r="E2475" s="72"/>
      <c r="F2475" s="72"/>
      <c r="G2475" s="72"/>
      <c r="H2475" s="154"/>
      <c r="I2475" s="73"/>
      <c r="J2475" s="41"/>
      <c r="K2475" s="83"/>
      <c r="L2475" s="83"/>
      <c r="M2475" s="83"/>
      <c r="N2475" s="83"/>
      <c r="O2475" s="83"/>
      <c r="P2475" s="83"/>
      <c r="Q2475" s="83"/>
      <c r="R2475" s="83"/>
      <c r="S2475" s="83"/>
    </row>
    <row r="2476" spans="1:19" s="47" customFormat="1" ht="24.75" customHeight="1">
      <c r="A2476" s="189"/>
      <c r="C2476" s="72"/>
      <c r="E2476" s="72"/>
      <c r="F2476" s="72"/>
      <c r="G2476" s="72"/>
      <c r="H2476" s="154"/>
      <c r="I2476" s="73"/>
      <c r="J2476" s="41"/>
      <c r="K2476" s="83"/>
      <c r="L2476" s="83"/>
      <c r="M2476" s="83"/>
      <c r="N2476" s="83"/>
      <c r="O2476" s="83"/>
      <c r="P2476" s="83"/>
      <c r="Q2476" s="83"/>
      <c r="R2476" s="83"/>
      <c r="S2476" s="83"/>
    </row>
    <row r="2477" spans="1:19" s="47" customFormat="1" ht="24.75" customHeight="1">
      <c r="A2477" s="189"/>
      <c r="C2477" s="72"/>
      <c r="E2477" s="72"/>
      <c r="F2477" s="72"/>
      <c r="G2477" s="72"/>
      <c r="H2477" s="154"/>
      <c r="I2477" s="73"/>
      <c r="J2477" s="41"/>
      <c r="K2477" s="83"/>
      <c r="L2477" s="83"/>
      <c r="M2477" s="83"/>
      <c r="N2477" s="83"/>
      <c r="O2477" s="83"/>
      <c r="P2477" s="83"/>
      <c r="Q2477" s="83"/>
      <c r="R2477" s="83"/>
      <c r="S2477" s="83"/>
    </row>
    <row r="2478" spans="1:19" s="47" customFormat="1" ht="24.75" customHeight="1">
      <c r="A2478" s="189"/>
      <c r="C2478" s="72"/>
      <c r="E2478" s="72"/>
      <c r="F2478" s="72"/>
      <c r="G2478" s="72"/>
      <c r="H2478" s="154"/>
      <c r="I2478" s="73"/>
      <c r="J2478" s="41"/>
      <c r="K2478" s="83"/>
      <c r="L2478" s="83"/>
      <c r="M2478" s="83"/>
      <c r="N2478" s="83"/>
      <c r="O2478" s="83"/>
      <c r="P2478" s="83"/>
      <c r="Q2478" s="83"/>
      <c r="R2478" s="83"/>
      <c r="S2478" s="83"/>
    </row>
    <row r="2479" spans="1:19" s="47" customFormat="1" ht="24.75" customHeight="1">
      <c r="A2479" s="189"/>
      <c r="C2479" s="72"/>
      <c r="E2479" s="72"/>
      <c r="F2479" s="72"/>
      <c r="G2479" s="72"/>
      <c r="H2479" s="154"/>
      <c r="I2479" s="73"/>
      <c r="J2479" s="41"/>
      <c r="K2479" s="83"/>
      <c r="L2479" s="83"/>
      <c r="M2479" s="83"/>
      <c r="N2479" s="83"/>
      <c r="O2479" s="83"/>
      <c r="P2479" s="83"/>
      <c r="Q2479" s="83"/>
      <c r="R2479" s="83"/>
      <c r="S2479" s="83"/>
    </row>
    <row r="2480" spans="1:19" s="47" customFormat="1" ht="24.75" customHeight="1">
      <c r="A2480" s="189"/>
      <c r="C2480" s="72"/>
      <c r="E2480" s="72"/>
      <c r="F2480" s="72"/>
      <c r="G2480" s="72"/>
      <c r="H2480" s="154"/>
      <c r="I2480" s="73"/>
      <c r="J2480" s="41"/>
      <c r="K2480" s="83"/>
      <c r="L2480" s="83"/>
      <c r="M2480" s="83"/>
      <c r="N2480" s="83"/>
      <c r="O2480" s="83"/>
      <c r="P2480" s="83"/>
      <c r="Q2480" s="83"/>
      <c r="R2480" s="83"/>
      <c r="S2480" s="83"/>
    </row>
    <row r="2481" spans="1:19" s="47" customFormat="1" ht="24.75" customHeight="1">
      <c r="A2481" s="189"/>
      <c r="C2481" s="72"/>
      <c r="E2481" s="72"/>
      <c r="F2481" s="72"/>
      <c r="G2481" s="72"/>
      <c r="H2481" s="154"/>
      <c r="I2481" s="73"/>
      <c r="J2481" s="41"/>
      <c r="K2481" s="83"/>
      <c r="L2481" s="83"/>
      <c r="M2481" s="83"/>
      <c r="N2481" s="83"/>
      <c r="O2481" s="83"/>
      <c r="P2481" s="83"/>
      <c r="Q2481" s="83"/>
      <c r="R2481" s="83"/>
      <c r="S2481" s="83"/>
    </row>
    <row r="2482" spans="1:19" s="47" customFormat="1" ht="24.75" customHeight="1">
      <c r="A2482" s="189"/>
      <c r="C2482" s="72"/>
      <c r="E2482" s="72"/>
      <c r="F2482" s="72"/>
      <c r="G2482" s="72"/>
      <c r="H2482" s="154"/>
      <c r="I2482" s="73"/>
      <c r="J2482" s="41"/>
      <c r="K2482" s="83"/>
      <c r="L2482" s="83"/>
      <c r="M2482" s="83"/>
      <c r="N2482" s="83"/>
      <c r="O2482" s="83"/>
      <c r="P2482" s="83"/>
      <c r="Q2482" s="83"/>
      <c r="R2482" s="83"/>
      <c r="S2482" s="83"/>
    </row>
    <row r="2483" spans="1:19" s="47" customFormat="1" ht="24.75" customHeight="1">
      <c r="A2483" s="189"/>
      <c r="C2483" s="72"/>
      <c r="E2483" s="72"/>
      <c r="F2483" s="72"/>
      <c r="G2483" s="72"/>
      <c r="H2483" s="154"/>
      <c r="I2483" s="73"/>
      <c r="J2483" s="41"/>
      <c r="K2483" s="83"/>
      <c r="L2483" s="83"/>
      <c r="M2483" s="83"/>
      <c r="N2483" s="83"/>
      <c r="O2483" s="83"/>
      <c r="P2483" s="83"/>
      <c r="Q2483" s="83"/>
      <c r="R2483" s="83"/>
      <c r="S2483" s="83"/>
    </row>
    <row r="2484" spans="1:19" s="47" customFormat="1" ht="24.75" customHeight="1">
      <c r="A2484" s="189"/>
      <c r="C2484" s="72"/>
      <c r="E2484" s="72"/>
      <c r="F2484" s="72"/>
      <c r="G2484" s="72"/>
      <c r="H2484" s="154"/>
      <c r="I2484" s="73"/>
      <c r="J2484" s="41"/>
      <c r="K2484" s="83"/>
      <c r="L2484" s="83"/>
      <c r="M2484" s="83"/>
      <c r="N2484" s="83"/>
      <c r="O2484" s="83"/>
      <c r="P2484" s="83"/>
      <c r="Q2484" s="83"/>
      <c r="R2484" s="83"/>
      <c r="S2484" s="83"/>
    </row>
    <row r="2485" ht="24.75" customHeight="1">
      <c r="J2485" s="1"/>
    </row>
    <row r="2486" spans="1:32" s="47" customFormat="1" ht="24.75" customHeight="1">
      <c r="A2486" s="189"/>
      <c r="C2486" s="72"/>
      <c r="E2486" s="72"/>
      <c r="F2486" s="72"/>
      <c r="G2486" s="72"/>
      <c r="H2486" s="154"/>
      <c r="I2486" s="73"/>
      <c r="J2486" s="41"/>
      <c r="K2486" s="83"/>
      <c r="L2486" s="83"/>
      <c r="M2486" s="83"/>
      <c r="N2486" s="83"/>
      <c r="O2486" s="83"/>
      <c r="P2486" s="83"/>
      <c r="Q2486" s="83"/>
      <c r="R2486" s="83"/>
      <c r="S2486" s="83"/>
      <c r="T2486" s="83"/>
      <c r="U2486" s="83"/>
      <c r="V2486" s="83"/>
      <c r="W2486" s="83"/>
      <c r="X2486" s="83"/>
      <c r="Y2486" s="83"/>
      <c r="Z2486" s="83"/>
      <c r="AA2486" s="83"/>
      <c r="AB2486" s="83"/>
      <c r="AC2486" s="83"/>
      <c r="AD2486" s="83"/>
      <c r="AE2486" s="83"/>
      <c r="AF2486" s="83"/>
    </row>
    <row r="2487" ht="24.75" customHeight="1">
      <c r="J2487" s="1"/>
    </row>
    <row r="2488" ht="24.75" customHeight="1">
      <c r="J2488" s="194"/>
    </row>
    <row r="2489" ht="24.75" customHeight="1">
      <c r="J2489" s="194"/>
    </row>
    <row r="2490" ht="24.75" customHeight="1">
      <c r="J2490" s="198"/>
    </row>
    <row r="2491" ht="24.75" customHeight="1">
      <c r="J2491" s="198"/>
    </row>
    <row r="2492" ht="24.75" customHeight="1">
      <c r="J2492" s="198"/>
    </row>
    <row r="2493" ht="24.75" customHeight="1">
      <c r="J2493" s="198"/>
    </row>
    <row r="2494" ht="24.75" customHeight="1">
      <c r="J2494" s="198"/>
    </row>
    <row r="2495" spans="1:19" s="47" customFormat="1" ht="24.75" customHeight="1">
      <c r="A2495" s="189"/>
      <c r="C2495" s="72"/>
      <c r="E2495" s="72"/>
      <c r="F2495" s="72"/>
      <c r="G2495" s="72"/>
      <c r="H2495" s="154"/>
      <c r="I2495" s="73"/>
      <c r="J2495" s="199"/>
      <c r="K2495" s="83"/>
      <c r="L2495" s="83"/>
      <c r="M2495" s="83"/>
      <c r="N2495" s="83"/>
      <c r="O2495" s="83"/>
      <c r="P2495" s="83"/>
      <c r="Q2495" s="83"/>
      <c r="R2495" s="83"/>
      <c r="S2495" s="83"/>
    </row>
    <row r="2496" ht="24.75" customHeight="1">
      <c r="J2496" s="194"/>
    </row>
    <row r="2497" ht="24.75" customHeight="1">
      <c r="J2497" s="194"/>
    </row>
    <row r="2498" ht="24.75" customHeight="1">
      <c r="J2498" s="203"/>
    </row>
    <row r="2499" ht="24.75" customHeight="1">
      <c r="J2499" s="197"/>
    </row>
    <row r="2500" ht="24.75" customHeight="1">
      <c r="J2500" s="1"/>
    </row>
    <row r="2501" ht="24.75" customHeight="1">
      <c r="J2501" s="1"/>
    </row>
    <row r="2502" ht="24.75" customHeight="1">
      <c r="J2502" s="1"/>
    </row>
    <row r="2503" ht="24.75" customHeight="1">
      <c r="J2503" s="1"/>
    </row>
    <row r="2504" ht="24.75" customHeight="1">
      <c r="J2504" s="1"/>
    </row>
    <row r="2505" ht="24.75" customHeight="1">
      <c r="J2505" s="1"/>
    </row>
    <row r="2506" spans="1:19" s="47" customFormat="1" ht="24.75" customHeight="1">
      <c r="A2506" s="189"/>
      <c r="C2506" s="72"/>
      <c r="E2506" s="72"/>
      <c r="F2506" s="72"/>
      <c r="G2506" s="72"/>
      <c r="H2506" s="154"/>
      <c r="I2506" s="73"/>
      <c r="J2506" s="41"/>
      <c r="K2506" s="83"/>
      <c r="L2506" s="83"/>
      <c r="M2506" s="83"/>
      <c r="N2506" s="83"/>
      <c r="O2506" s="83"/>
      <c r="P2506" s="83"/>
      <c r="Q2506" s="83"/>
      <c r="R2506" s="83"/>
      <c r="S2506" s="83"/>
    </row>
    <row r="2507" ht="24.75" customHeight="1">
      <c r="J2507" s="1"/>
    </row>
    <row r="2508" spans="1:32" s="47" customFormat="1" ht="24.75" customHeight="1">
      <c r="A2508" s="189"/>
      <c r="C2508" s="72"/>
      <c r="E2508" s="72"/>
      <c r="F2508" s="72"/>
      <c r="G2508" s="72"/>
      <c r="H2508" s="154"/>
      <c r="I2508" s="73"/>
      <c r="J2508" s="41"/>
      <c r="K2508" s="83"/>
      <c r="L2508" s="83"/>
      <c r="M2508" s="83"/>
      <c r="N2508" s="83"/>
      <c r="O2508" s="83"/>
      <c r="P2508" s="83"/>
      <c r="Q2508" s="83"/>
      <c r="R2508" s="83"/>
      <c r="S2508" s="83"/>
      <c r="T2508" s="83"/>
      <c r="U2508" s="83"/>
      <c r="V2508" s="83"/>
      <c r="W2508" s="83"/>
      <c r="X2508" s="83"/>
      <c r="Y2508" s="83"/>
      <c r="Z2508" s="83"/>
      <c r="AA2508" s="83"/>
      <c r="AB2508" s="83"/>
      <c r="AC2508" s="83"/>
      <c r="AD2508" s="83"/>
      <c r="AE2508" s="83"/>
      <c r="AF2508" s="83"/>
    </row>
    <row r="2509" ht="24.75" customHeight="1">
      <c r="J2509" s="1"/>
    </row>
    <row r="2510" ht="24.75" customHeight="1">
      <c r="J2510" s="1"/>
    </row>
    <row r="2511" ht="24.75" customHeight="1">
      <c r="J2511" s="1"/>
    </row>
    <row r="2512" ht="24.75" customHeight="1">
      <c r="J2512" s="1"/>
    </row>
    <row r="2513" ht="24.75" customHeight="1">
      <c r="J2513" s="1"/>
    </row>
    <row r="2514" ht="24.75" customHeight="1">
      <c r="J2514" s="1"/>
    </row>
    <row r="2515" ht="24.75" customHeight="1">
      <c r="J2515" s="1"/>
    </row>
    <row r="2516" ht="24.75" customHeight="1">
      <c r="J2516" s="1"/>
    </row>
    <row r="2517" spans="10:32" ht="24.75" customHeight="1">
      <c r="J2517" s="1"/>
      <c r="T2517" s="47"/>
      <c r="U2517" s="47"/>
      <c r="V2517" s="47"/>
      <c r="W2517" s="47"/>
      <c r="X2517" s="47"/>
      <c r="Y2517" s="47"/>
      <c r="Z2517" s="47"/>
      <c r="AA2517" s="47"/>
      <c r="AB2517" s="47"/>
      <c r="AC2517" s="47"/>
      <c r="AD2517" s="47"/>
      <c r="AE2517" s="47"/>
      <c r="AF2517" s="47"/>
    </row>
    <row r="2518" ht="24.75" customHeight="1">
      <c r="J2518" s="1"/>
    </row>
    <row r="2519" ht="24.75" customHeight="1">
      <c r="J2519" s="1"/>
    </row>
    <row r="2520" ht="24.75" customHeight="1">
      <c r="J2520" s="1"/>
    </row>
    <row r="2521" ht="24.75" customHeight="1">
      <c r="J2521" s="1"/>
    </row>
    <row r="2522" ht="24.75" customHeight="1">
      <c r="J2522" s="1"/>
    </row>
    <row r="2523" ht="24.75" customHeight="1">
      <c r="J2523" s="1"/>
    </row>
    <row r="2524" ht="24.75" customHeight="1">
      <c r="J2524" s="1"/>
    </row>
    <row r="2525" ht="24.75" customHeight="1">
      <c r="J2525" s="1"/>
    </row>
    <row r="2526" ht="24.75" customHeight="1">
      <c r="J2526" s="1"/>
    </row>
    <row r="2527" ht="24.75" customHeight="1">
      <c r="J2527" s="1"/>
    </row>
    <row r="2528" ht="24.75" customHeight="1">
      <c r="J2528" s="1"/>
    </row>
    <row r="2529" ht="24.75" customHeight="1">
      <c r="J2529" s="1"/>
    </row>
    <row r="2530" ht="24.75" customHeight="1">
      <c r="J2530" s="1"/>
    </row>
    <row r="2531" ht="24.75" customHeight="1">
      <c r="J2531" s="1"/>
    </row>
    <row r="2532" ht="24.75" customHeight="1">
      <c r="J2532" s="1"/>
    </row>
    <row r="2533" ht="24.75" customHeight="1">
      <c r="J2533" s="1"/>
    </row>
    <row r="2534" ht="24.75" customHeight="1">
      <c r="J2534" s="1"/>
    </row>
    <row r="2535" ht="24.75" customHeight="1">
      <c r="J2535" s="1"/>
    </row>
    <row r="2536" ht="24.75" customHeight="1">
      <c r="J2536" s="1"/>
    </row>
    <row r="2537" ht="24.75" customHeight="1">
      <c r="J2537" s="1"/>
    </row>
    <row r="2538" ht="24.75" customHeight="1">
      <c r="J2538" s="1"/>
    </row>
    <row r="2539" ht="24.75" customHeight="1">
      <c r="J2539" s="1"/>
    </row>
    <row r="2540" ht="24.75" customHeight="1">
      <c r="J2540" s="1"/>
    </row>
    <row r="2541" ht="24.75" customHeight="1">
      <c r="J2541" s="1"/>
    </row>
    <row r="2542" ht="24.75" customHeight="1">
      <c r="J2542" s="1"/>
    </row>
    <row r="2543" ht="24.75" customHeight="1">
      <c r="J2543" s="1"/>
    </row>
    <row r="2544" ht="24.75" customHeight="1">
      <c r="J2544" s="1"/>
    </row>
    <row r="2545" ht="24.75" customHeight="1">
      <c r="J2545" s="1"/>
    </row>
    <row r="2546" ht="24.75" customHeight="1">
      <c r="J2546" s="1"/>
    </row>
    <row r="2547" ht="24.75" customHeight="1">
      <c r="J2547" s="1"/>
    </row>
    <row r="2548" ht="24.75" customHeight="1">
      <c r="J2548" s="1"/>
    </row>
    <row r="2549" ht="24.75" customHeight="1">
      <c r="J2549" s="1"/>
    </row>
    <row r="2550" ht="24.75" customHeight="1">
      <c r="J2550" s="1"/>
    </row>
    <row r="2551" ht="24.75" customHeight="1">
      <c r="J2551" s="1"/>
    </row>
    <row r="2552" ht="24.75" customHeight="1">
      <c r="J2552" s="1"/>
    </row>
    <row r="2553" ht="24.75" customHeight="1">
      <c r="J2553" s="1"/>
    </row>
    <row r="2554" ht="24.75" customHeight="1">
      <c r="J2554" s="1"/>
    </row>
    <row r="2555" ht="24.75" customHeight="1">
      <c r="J2555" s="1"/>
    </row>
    <row r="2556" ht="24.75" customHeight="1">
      <c r="J2556" s="1"/>
    </row>
    <row r="2557" ht="24.75" customHeight="1">
      <c r="J2557" s="1"/>
    </row>
    <row r="2558" ht="24.75" customHeight="1">
      <c r="J2558" s="1"/>
    </row>
    <row r="2559" ht="24.75" customHeight="1">
      <c r="J2559" s="1"/>
    </row>
    <row r="2560" ht="24.75" customHeight="1">
      <c r="J2560" s="1"/>
    </row>
    <row r="2561" ht="24.75" customHeight="1">
      <c r="J2561" s="1"/>
    </row>
    <row r="2562" ht="24.75" customHeight="1">
      <c r="J2562" s="1"/>
    </row>
    <row r="2563" ht="24.75" customHeight="1">
      <c r="J2563" s="1"/>
    </row>
    <row r="2564" ht="24.75" customHeight="1">
      <c r="J2564" s="1"/>
    </row>
    <row r="2565" ht="24.75" customHeight="1">
      <c r="J2565" s="1"/>
    </row>
    <row r="2566" ht="24.75" customHeight="1">
      <c r="J2566" s="1"/>
    </row>
    <row r="2567" ht="24.75" customHeight="1">
      <c r="J2567" s="194"/>
    </row>
    <row r="2568" ht="24.75" customHeight="1">
      <c r="J2568" s="194"/>
    </row>
    <row r="2569" ht="24.75" customHeight="1">
      <c r="J2569" s="194"/>
    </row>
    <row r="2570" ht="24.75" customHeight="1">
      <c r="J2570" s="194"/>
    </row>
    <row r="2571" ht="24.75" customHeight="1">
      <c r="J2571" s="194"/>
    </row>
    <row r="2572" ht="24.75" customHeight="1">
      <c r="J2572" s="203"/>
    </row>
    <row r="2573" ht="24.75" customHeight="1">
      <c r="J2573" s="197"/>
    </row>
    <row r="2574" ht="24.75" customHeight="1">
      <c r="J2574" s="1"/>
    </row>
    <row r="2575" ht="24.75" customHeight="1">
      <c r="J2575" s="1"/>
    </row>
    <row r="2576" ht="24.75" customHeight="1">
      <c r="J2576" s="1"/>
    </row>
    <row r="2577" ht="24.75" customHeight="1">
      <c r="J2577" s="1"/>
    </row>
    <row r="2578" ht="24.75" customHeight="1">
      <c r="J2578" s="1"/>
    </row>
    <row r="2579" ht="24.75" customHeight="1">
      <c r="J2579" s="1"/>
    </row>
    <row r="2580" ht="24.75" customHeight="1">
      <c r="J2580" s="1"/>
    </row>
    <row r="2581" ht="24.75" customHeight="1">
      <c r="J2581" s="1"/>
    </row>
    <row r="2582" ht="24.75" customHeight="1">
      <c r="J2582" s="1"/>
    </row>
    <row r="2583" ht="24.75" customHeight="1">
      <c r="J2583" s="1"/>
    </row>
    <row r="2584" ht="24.75" customHeight="1">
      <c r="J2584" s="1"/>
    </row>
    <row r="2585" ht="42" customHeight="1">
      <c r="J2585" s="1"/>
    </row>
    <row r="2586" ht="24.75" customHeight="1">
      <c r="J2586" s="1"/>
    </row>
    <row r="2587" ht="24.75" customHeight="1">
      <c r="J2587" s="1"/>
    </row>
    <row r="2588" ht="24.75" customHeight="1">
      <c r="J2588" s="1"/>
    </row>
    <row r="2589" ht="24.75" customHeight="1">
      <c r="J2589" s="1"/>
    </row>
    <row r="2590" ht="24.75" customHeight="1">
      <c r="J2590" s="1"/>
    </row>
    <row r="2591" ht="24.75" customHeight="1">
      <c r="J2591" s="1"/>
    </row>
    <row r="2592" spans="1:19" s="47" customFormat="1" ht="24.75" customHeight="1">
      <c r="A2592" s="189"/>
      <c r="C2592" s="72"/>
      <c r="E2592" s="72"/>
      <c r="F2592" s="72"/>
      <c r="G2592" s="72"/>
      <c r="H2592" s="154"/>
      <c r="I2592" s="73"/>
      <c r="J2592" s="41"/>
      <c r="K2592" s="83"/>
      <c r="L2592" s="83"/>
      <c r="M2592" s="83"/>
      <c r="N2592" s="83"/>
      <c r="O2592" s="83"/>
      <c r="P2592" s="83"/>
      <c r="Q2592" s="83"/>
      <c r="R2592" s="83"/>
      <c r="S2592" s="83"/>
    </row>
    <row r="2593" ht="24.75" customHeight="1">
      <c r="J2593" s="207"/>
    </row>
    <row r="2594" ht="24.75" customHeight="1">
      <c r="J2594" s="207"/>
    </row>
    <row r="2595" ht="24.75" customHeight="1">
      <c r="J2595" s="207"/>
    </row>
    <row r="2596" ht="24.75" customHeight="1">
      <c r="J2596" s="207"/>
    </row>
    <row r="2597" ht="24.75" customHeight="1">
      <c r="J2597" s="207"/>
    </row>
    <row r="2598" ht="24.75" customHeight="1">
      <c r="J2598" s="207"/>
    </row>
    <row r="2599" ht="24.75" customHeight="1">
      <c r="J2599" s="207"/>
    </row>
    <row r="2600" ht="24.75" customHeight="1">
      <c r="J2600" s="207"/>
    </row>
    <row r="2601" ht="24.75" customHeight="1">
      <c r="J2601" s="207"/>
    </row>
    <row r="2602" ht="24.75" customHeight="1">
      <c r="J2602" s="207"/>
    </row>
    <row r="2603" ht="24.75" customHeight="1">
      <c r="J2603" s="207"/>
    </row>
    <row r="2604" ht="24.75" customHeight="1">
      <c r="J2604" s="207"/>
    </row>
    <row r="2605" ht="24.75" customHeight="1">
      <c r="J2605" s="207"/>
    </row>
    <row r="2606" ht="24.75" customHeight="1">
      <c r="J2606" s="207"/>
    </row>
    <row r="2607" ht="24.75" customHeight="1">
      <c r="J2607" s="207"/>
    </row>
    <row r="2608" ht="24.75" customHeight="1">
      <c r="J2608" s="207"/>
    </row>
    <row r="2609" ht="24.75" customHeight="1">
      <c r="J2609" s="207"/>
    </row>
    <row r="2610" ht="24.75" customHeight="1">
      <c r="J2610" s="207"/>
    </row>
    <row r="2611" ht="24.75" customHeight="1">
      <c r="J2611" s="207"/>
    </row>
    <row r="2612" spans="1:19" s="47" customFormat="1" ht="24.75" customHeight="1">
      <c r="A2612" s="189"/>
      <c r="C2612" s="72"/>
      <c r="E2612" s="72"/>
      <c r="F2612" s="72"/>
      <c r="G2612" s="72"/>
      <c r="H2612" s="154"/>
      <c r="I2612" s="73"/>
      <c r="J2612" s="165"/>
      <c r="K2612" s="83"/>
      <c r="L2612" s="83"/>
      <c r="M2612" s="83"/>
      <c r="N2612" s="83"/>
      <c r="O2612" s="83"/>
      <c r="P2612" s="83"/>
      <c r="Q2612" s="83"/>
      <c r="R2612" s="83"/>
      <c r="S2612" s="83"/>
    </row>
    <row r="2613" ht="24.75" customHeight="1">
      <c r="J2613" s="207"/>
    </row>
    <row r="2614" ht="24.75" customHeight="1">
      <c r="J2614" s="207"/>
    </row>
    <row r="2615" ht="24.75" customHeight="1">
      <c r="J2615" s="207"/>
    </row>
    <row r="2616" ht="24.75" customHeight="1">
      <c r="J2616" s="207"/>
    </row>
    <row r="2617" ht="24.75" customHeight="1">
      <c r="J2617" s="207"/>
    </row>
    <row r="2618" ht="24.75" customHeight="1">
      <c r="J2618" s="207"/>
    </row>
    <row r="2619" ht="24.75" customHeight="1">
      <c r="J2619" s="207"/>
    </row>
    <row r="2620" ht="24.75" customHeight="1">
      <c r="J2620" s="207"/>
    </row>
    <row r="2621" ht="24.75" customHeight="1">
      <c r="J2621" s="207"/>
    </row>
    <row r="2622" ht="24.75" customHeight="1">
      <c r="J2622" s="207"/>
    </row>
    <row r="2623" ht="24.75" customHeight="1">
      <c r="J2623" s="207"/>
    </row>
    <row r="2624" ht="24.75" customHeight="1">
      <c r="J2624" s="207"/>
    </row>
    <row r="2625" ht="24.75" customHeight="1">
      <c r="J2625" s="207"/>
    </row>
    <row r="2626" ht="24.75" customHeight="1">
      <c r="J2626" s="207"/>
    </row>
    <row r="2627" ht="24.75" customHeight="1">
      <c r="J2627" s="207"/>
    </row>
    <row r="2628" ht="24.75" customHeight="1">
      <c r="J2628" s="207"/>
    </row>
    <row r="2629" ht="24.75" customHeight="1">
      <c r="J2629" s="207"/>
    </row>
    <row r="2630" ht="24.75" customHeight="1">
      <c r="J2630" s="207"/>
    </row>
    <row r="2631" ht="24.75" customHeight="1">
      <c r="J2631" s="207"/>
    </row>
    <row r="2632" ht="24.75" customHeight="1">
      <c r="J2632" s="207"/>
    </row>
    <row r="2633" ht="24.75" customHeight="1">
      <c r="J2633" s="1"/>
    </row>
    <row r="2634" ht="24.75" customHeight="1">
      <c r="J2634" s="207"/>
    </row>
    <row r="2635" ht="24.75" customHeight="1">
      <c r="J2635" s="207"/>
    </row>
    <row r="2636" ht="24.75" customHeight="1">
      <c r="J2636" s="207"/>
    </row>
    <row r="2637" ht="24.75" customHeight="1">
      <c r="J2637" s="207"/>
    </row>
    <row r="2638" ht="24.75" customHeight="1">
      <c r="J2638" s="207"/>
    </row>
    <row r="2639" ht="24.75" customHeight="1">
      <c r="J2639" s="207"/>
    </row>
    <row r="2640" ht="24.75" customHeight="1">
      <c r="J2640" s="207"/>
    </row>
    <row r="2641" ht="24.75" customHeight="1">
      <c r="J2641" s="207"/>
    </row>
    <row r="2642" ht="24.75" customHeight="1">
      <c r="J2642" s="207"/>
    </row>
    <row r="2643" ht="24.75" customHeight="1">
      <c r="J2643" s="194"/>
    </row>
    <row r="2644" spans="1:19" s="47" customFormat="1" ht="24.75" customHeight="1">
      <c r="A2644" s="189"/>
      <c r="C2644" s="72"/>
      <c r="E2644" s="72"/>
      <c r="F2644" s="72"/>
      <c r="G2644" s="72"/>
      <c r="H2644" s="154"/>
      <c r="I2644" s="73"/>
      <c r="J2644" s="195"/>
      <c r="K2644" s="83"/>
      <c r="L2644" s="83"/>
      <c r="M2644" s="83"/>
      <c r="N2644" s="83"/>
      <c r="O2644" s="83"/>
      <c r="P2644" s="83"/>
      <c r="Q2644" s="83"/>
      <c r="R2644" s="83"/>
      <c r="S2644" s="83"/>
    </row>
    <row r="2645" ht="24.75" customHeight="1">
      <c r="J2645" s="203"/>
    </row>
    <row r="2646" ht="24.75" customHeight="1">
      <c r="J2646" s="197"/>
    </row>
    <row r="2647" ht="24.75" customHeight="1">
      <c r="J2647" s="1"/>
    </row>
    <row r="2648" ht="24.75" customHeight="1">
      <c r="J2648" s="197"/>
    </row>
    <row r="2649" ht="24.75" customHeight="1">
      <c r="J2649" s="1"/>
    </row>
    <row r="2650" ht="24.75" customHeight="1">
      <c r="J2650" s="1"/>
    </row>
    <row r="2651" ht="24.75" customHeight="1">
      <c r="J2651" s="1"/>
    </row>
    <row r="2652" ht="24.75" customHeight="1">
      <c r="J2652" s="1"/>
    </row>
    <row r="2653" ht="24.75" customHeight="1">
      <c r="J2653" s="1"/>
    </row>
    <row r="2654" ht="24.75" customHeight="1">
      <c r="J2654" s="1"/>
    </row>
    <row r="2655" ht="24.75" customHeight="1">
      <c r="J2655" s="1"/>
    </row>
    <row r="2656" ht="24.75" customHeight="1">
      <c r="J2656" s="1"/>
    </row>
    <row r="2657" ht="24.75" customHeight="1">
      <c r="J2657" s="1"/>
    </row>
    <row r="2658" ht="24.75" customHeight="1">
      <c r="J2658" s="1"/>
    </row>
    <row r="2659" ht="24.75" customHeight="1">
      <c r="J2659" s="1"/>
    </row>
    <row r="2660" ht="24.75" customHeight="1">
      <c r="J2660" s="1"/>
    </row>
    <row r="2661" ht="24.75" customHeight="1">
      <c r="J2661" s="1"/>
    </row>
    <row r="2662" ht="24.75" customHeight="1">
      <c r="J2662" s="1"/>
    </row>
    <row r="2663" ht="24.75" customHeight="1">
      <c r="J2663" s="1"/>
    </row>
    <row r="2664" ht="24.75" customHeight="1">
      <c r="J2664" s="1"/>
    </row>
    <row r="2665" ht="24.75" customHeight="1">
      <c r="J2665" s="1"/>
    </row>
    <row r="2666" spans="1:32" s="47" customFormat="1" ht="24.75" customHeight="1">
      <c r="A2666" s="189"/>
      <c r="C2666" s="72"/>
      <c r="E2666" s="72"/>
      <c r="F2666" s="72"/>
      <c r="G2666" s="72"/>
      <c r="H2666" s="154"/>
      <c r="I2666" s="73"/>
      <c r="J2666" s="41"/>
      <c r="K2666" s="83"/>
      <c r="L2666" s="83"/>
      <c r="M2666" s="83"/>
      <c r="N2666" s="83"/>
      <c r="O2666" s="83"/>
      <c r="P2666" s="83"/>
      <c r="Q2666" s="83"/>
      <c r="R2666" s="83"/>
      <c r="S2666" s="83"/>
      <c r="T2666" s="83"/>
      <c r="U2666" s="83"/>
      <c r="V2666" s="83"/>
      <c r="W2666" s="83"/>
      <c r="X2666" s="83"/>
      <c r="Y2666" s="83"/>
      <c r="Z2666" s="83"/>
      <c r="AA2666" s="83"/>
      <c r="AB2666" s="83"/>
      <c r="AC2666" s="83"/>
      <c r="AD2666" s="83"/>
      <c r="AE2666" s="83"/>
      <c r="AF2666" s="83"/>
    </row>
    <row r="2667" ht="24.75" customHeight="1">
      <c r="J2667" s="1"/>
    </row>
    <row r="2668" ht="24.75" customHeight="1">
      <c r="J2668" s="1"/>
    </row>
    <row r="2669" ht="24.75" customHeight="1">
      <c r="J2669" s="194"/>
    </row>
    <row r="2670" spans="1:19" s="47" customFormat="1" ht="24.75" customHeight="1">
      <c r="A2670" s="189"/>
      <c r="C2670" s="72"/>
      <c r="E2670" s="72"/>
      <c r="F2670" s="72"/>
      <c r="G2670" s="72"/>
      <c r="H2670" s="154"/>
      <c r="I2670" s="73"/>
      <c r="J2670" s="195"/>
      <c r="K2670" s="83"/>
      <c r="L2670" s="83"/>
      <c r="M2670" s="83"/>
      <c r="N2670" s="83"/>
      <c r="O2670" s="83"/>
      <c r="P2670" s="83"/>
      <c r="Q2670" s="83"/>
      <c r="R2670" s="83"/>
      <c r="S2670" s="83"/>
    </row>
    <row r="2671" spans="1:19" s="47" customFormat="1" ht="24.75" customHeight="1">
      <c r="A2671" s="189"/>
      <c r="C2671" s="72"/>
      <c r="E2671" s="72"/>
      <c r="F2671" s="72"/>
      <c r="G2671" s="72"/>
      <c r="H2671" s="154"/>
      <c r="I2671" s="73"/>
      <c r="J2671" s="195"/>
      <c r="K2671" s="83"/>
      <c r="L2671" s="83"/>
      <c r="M2671" s="83"/>
      <c r="N2671" s="83"/>
      <c r="O2671" s="83"/>
      <c r="P2671" s="83"/>
      <c r="Q2671" s="83"/>
      <c r="R2671" s="83"/>
      <c r="S2671" s="83"/>
    </row>
    <row r="2672" spans="1:19" s="47" customFormat="1" ht="24.75" customHeight="1">
      <c r="A2672" s="189"/>
      <c r="C2672" s="72"/>
      <c r="E2672" s="72"/>
      <c r="F2672" s="72"/>
      <c r="G2672" s="72"/>
      <c r="H2672" s="154"/>
      <c r="I2672" s="73"/>
      <c r="J2672" s="195"/>
      <c r="K2672" s="83"/>
      <c r="L2672" s="83"/>
      <c r="M2672" s="83"/>
      <c r="N2672" s="83"/>
      <c r="O2672" s="83"/>
      <c r="P2672" s="83"/>
      <c r="Q2672" s="83"/>
      <c r="R2672" s="83"/>
      <c r="S2672" s="83"/>
    </row>
    <row r="2673" spans="1:19" s="47" customFormat="1" ht="24.75" customHeight="1">
      <c r="A2673" s="189"/>
      <c r="C2673" s="72"/>
      <c r="E2673" s="72"/>
      <c r="F2673" s="72"/>
      <c r="G2673" s="72"/>
      <c r="H2673" s="154"/>
      <c r="I2673" s="73"/>
      <c r="J2673" s="195"/>
      <c r="K2673" s="83"/>
      <c r="L2673" s="83"/>
      <c r="M2673" s="83"/>
      <c r="N2673" s="83"/>
      <c r="O2673" s="83"/>
      <c r="P2673" s="83"/>
      <c r="Q2673" s="83"/>
      <c r="R2673" s="83"/>
      <c r="S2673" s="83"/>
    </row>
    <row r="2674" spans="1:19" s="47" customFormat="1" ht="24.75" customHeight="1">
      <c r="A2674" s="189"/>
      <c r="C2674" s="72"/>
      <c r="E2674" s="72"/>
      <c r="F2674" s="72"/>
      <c r="G2674" s="72"/>
      <c r="H2674" s="154"/>
      <c r="I2674" s="73"/>
      <c r="K2674" s="83"/>
      <c r="L2674" s="83"/>
      <c r="M2674" s="83"/>
      <c r="N2674" s="83"/>
      <c r="O2674" s="83"/>
      <c r="P2674" s="83"/>
      <c r="Q2674" s="83"/>
      <c r="R2674" s="83"/>
      <c r="S2674" s="83"/>
    </row>
    <row r="2675" spans="1:19" s="47" customFormat="1" ht="24.75" customHeight="1">
      <c r="A2675" s="189"/>
      <c r="C2675" s="72"/>
      <c r="E2675" s="72"/>
      <c r="F2675" s="72"/>
      <c r="G2675" s="72"/>
      <c r="H2675" s="154"/>
      <c r="I2675" s="73"/>
      <c r="K2675" s="83"/>
      <c r="L2675" s="83"/>
      <c r="M2675" s="83"/>
      <c r="N2675" s="83"/>
      <c r="O2675" s="83"/>
      <c r="P2675" s="83"/>
      <c r="Q2675" s="83"/>
      <c r="R2675" s="83"/>
      <c r="S2675" s="83"/>
    </row>
    <row r="2676" spans="1:19" s="47" customFormat="1" ht="24.75" customHeight="1">
      <c r="A2676" s="189"/>
      <c r="C2676" s="72"/>
      <c r="E2676" s="72"/>
      <c r="F2676" s="72"/>
      <c r="G2676" s="72"/>
      <c r="H2676" s="154"/>
      <c r="I2676" s="73"/>
      <c r="K2676" s="83"/>
      <c r="L2676" s="83"/>
      <c r="M2676" s="83"/>
      <c r="N2676" s="83"/>
      <c r="O2676" s="83"/>
      <c r="P2676" s="83"/>
      <c r="Q2676" s="83"/>
      <c r="R2676" s="83"/>
      <c r="S2676" s="83"/>
    </row>
    <row r="2677" spans="1:19" s="47" customFormat="1" ht="24.75" customHeight="1">
      <c r="A2677" s="189"/>
      <c r="C2677" s="72"/>
      <c r="E2677" s="72"/>
      <c r="F2677" s="72"/>
      <c r="G2677" s="72"/>
      <c r="H2677" s="154"/>
      <c r="I2677" s="73"/>
      <c r="K2677" s="83"/>
      <c r="L2677" s="83"/>
      <c r="M2677" s="83"/>
      <c r="N2677" s="83"/>
      <c r="O2677" s="83"/>
      <c r="P2677" s="83"/>
      <c r="Q2677" s="83"/>
      <c r="R2677" s="83"/>
      <c r="S2677" s="83"/>
    </row>
    <row r="2678" spans="1:19" s="47" customFormat="1" ht="24.75" customHeight="1">
      <c r="A2678" s="189"/>
      <c r="C2678" s="72"/>
      <c r="E2678" s="72"/>
      <c r="F2678" s="72"/>
      <c r="G2678" s="72"/>
      <c r="H2678" s="154"/>
      <c r="I2678" s="73"/>
      <c r="K2678" s="83"/>
      <c r="L2678" s="83"/>
      <c r="M2678" s="83"/>
      <c r="N2678" s="83"/>
      <c r="O2678" s="83"/>
      <c r="P2678" s="83"/>
      <c r="Q2678" s="83"/>
      <c r="R2678" s="83"/>
      <c r="S2678" s="83"/>
    </row>
    <row r="2679" spans="1:19" s="47" customFormat="1" ht="24.75" customHeight="1">
      <c r="A2679" s="189"/>
      <c r="C2679" s="72"/>
      <c r="E2679" s="72"/>
      <c r="F2679" s="72"/>
      <c r="G2679" s="72"/>
      <c r="H2679" s="154"/>
      <c r="I2679" s="73"/>
      <c r="K2679" s="83"/>
      <c r="L2679" s="83"/>
      <c r="M2679" s="83"/>
      <c r="N2679" s="83"/>
      <c r="O2679" s="83"/>
      <c r="P2679" s="83"/>
      <c r="Q2679" s="83"/>
      <c r="R2679" s="83"/>
      <c r="S2679" s="83"/>
    </row>
    <row r="2680" spans="1:19" s="47" customFormat="1" ht="24.75" customHeight="1">
      <c r="A2680" s="189"/>
      <c r="C2680" s="72"/>
      <c r="E2680" s="72"/>
      <c r="F2680" s="72"/>
      <c r="G2680" s="72"/>
      <c r="H2680" s="154"/>
      <c r="I2680" s="73"/>
      <c r="K2680" s="83"/>
      <c r="L2680" s="83"/>
      <c r="M2680" s="83"/>
      <c r="N2680" s="83"/>
      <c r="O2680" s="83"/>
      <c r="P2680" s="83"/>
      <c r="Q2680" s="83"/>
      <c r="R2680" s="83"/>
      <c r="S2680" s="83"/>
    </row>
    <row r="2681" spans="1:19" s="47" customFormat="1" ht="24.75" customHeight="1">
      <c r="A2681" s="189"/>
      <c r="C2681" s="72"/>
      <c r="E2681" s="72"/>
      <c r="F2681" s="72"/>
      <c r="G2681" s="72"/>
      <c r="H2681" s="154"/>
      <c r="I2681" s="73"/>
      <c r="K2681" s="83"/>
      <c r="L2681" s="83"/>
      <c r="M2681" s="83"/>
      <c r="N2681" s="83"/>
      <c r="O2681" s="83"/>
      <c r="P2681" s="83"/>
      <c r="Q2681" s="83"/>
      <c r="R2681" s="83"/>
      <c r="S2681" s="83"/>
    </row>
    <row r="2682" spans="1:19" s="47" customFormat="1" ht="24.75" customHeight="1">
      <c r="A2682" s="189"/>
      <c r="C2682" s="72"/>
      <c r="E2682" s="72"/>
      <c r="F2682" s="72"/>
      <c r="G2682" s="72"/>
      <c r="H2682" s="154"/>
      <c r="I2682" s="73"/>
      <c r="K2682" s="83"/>
      <c r="L2682" s="83"/>
      <c r="M2682" s="83"/>
      <c r="N2682" s="83"/>
      <c r="O2682" s="83"/>
      <c r="P2682" s="83"/>
      <c r="Q2682" s="83"/>
      <c r="R2682" s="83"/>
      <c r="S2682" s="83"/>
    </row>
    <row r="2683" spans="1:19" s="47" customFormat="1" ht="24.75" customHeight="1">
      <c r="A2683" s="189"/>
      <c r="C2683" s="72"/>
      <c r="E2683" s="72"/>
      <c r="F2683" s="72"/>
      <c r="G2683" s="72"/>
      <c r="H2683" s="154"/>
      <c r="I2683" s="73"/>
      <c r="K2683" s="83"/>
      <c r="L2683" s="83"/>
      <c r="M2683" s="83"/>
      <c r="N2683" s="83"/>
      <c r="O2683" s="83"/>
      <c r="P2683" s="83"/>
      <c r="Q2683" s="83"/>
      <c r="R2683" s="83"/>
      <c r="S2683" s="83"/>
    </row>
    <row r="2684" spans="1:19" s="47" customFormat="1" ht="24.75" customHeight="1">
      <c r="A2684" s="189"/>
      <c r="C2684" s="72"/>
      <c r="E2684" s="72"/>
      <c r="F2684" s="72"/>
      <c r="G2684" s="72"/>
      <c r="H2684" s="154"/>
      <c r="I2684" s="73"/>
      <c r="J2684" s="41"/>
      <c r="K2684" s="83"/>
      <c r="L2684" s="83"/>
      <c r="M2684" s="83"/>
      <c r="N2684" s="83"/>
      <c r="O2684" s="83"/>
      <c r="P2684" s="83"/>
      <c r="Q2684" s="83"/>
      <c r="R2684" s="83"/>
      <c r="S2684" s="83"/>
    </row>
    <row r="2685" spans="1:19" s="47" customFormat="1" ht="24.75" customHeight="1">
      <c r="A2685" s="189"/>
      <c r="C2685" s="72"/>
      <c r="E2685" s="72"/>
      <c r="F2685" s="72"/>
      <c r="G2685" s="72"/>
      <c r="H2685" s="154"/>
      <c r="I2685" s="73"/>
      <c r="J2685" s="41"/>
      <c r="K2685" s="83"/>
      <c r="L2685" s="83"/>
      <c r="M2685" s="83"/>
      <c r="N2685" s="83"/>
      <c r="O2685" s="83"/>
      <c r="P2685" s="83"/>
      <c r="Q2685" s="83"/>
      <c r="R2685" s="83"/>
      <c r="S2685" s="83"/>
    </row>
    <row r="2686" spans="1:19" s="47" customFormat="1" ht="24.75" customHeight="1">
      <c r="A2686" s="189"/>
      <c r="C2686" s="72"/>
      <c r="E2686" s="72"/>
      <c r="F2686" s="72"/>
      <c r="G2686" s="72"/>
      <c r="H2686" s="154"/>
      <c r="I2686" s="73"/>
      <c r="J2686" s="41"/>
      <c r="K2686" s="83"/>
      <c r="L2686" s="83"/>
      <c r="M2686" s="83"/>
      <c r="N2686" s="83"/>
      <c r="O2686" s="83"/>
      <c r="P2686" s="83"/>
      <c r="Q2686" s="83"/>
      <c r="R2686" s="83"/>
      <c r="S2686" s="83"/>
    </row>
    <row r="2687" ht="24.75" customHeight="1">
      <c r="J2687" s="1"/>
    </row>
    <row r="2688" ht="24.75" customHeight="1">
      <c r="J2688" s="194"/>
    </row>
    <row r="2689" ht="24.75" customHeight="1">
      <c r="J2689" s="194"/>
    </row>
    <row r="2690" ht="24.75" customHeight="1">
      <c r="J2690" s="194"/>
    </row>
    <row r="2691" ht="24.75" customHeight="1">
      <c r="J2691" s="194"/>
    </row>
    <row r="2692" ht="24.75" customHeight="1">
      <c r="J2692" s="194"/>
    </row>
    <row r="2693" ht="24.75" customHeight="1">
      <c r="J2693" s="194"/>
    </row>
    <row r="2694" ht="24.75" customHeight="1">
      <c r="J2694" s="194"/>
    </row>
    <row r="2695" ht="24.75" customHeight="1">
      <c r="J2695" s="194"/>
    </row>
    <row r="2696" ht="24.75" customHeight="1">
      <c r="J2696" s="194"/>
    </row>
    <row r="2697" ht="42" customHeight="1">
      <c r="J2697" s="194"/>
    </row>
    <row r="2698" ht="24.75" customHeight="1">
      <c r="J2698" s="194"/>
    </row>
    <row r="2699" ht="24.75" customHeight="1">
      <c r="J2699" s="194"/>
    </row>
    <row r="2700" ht="24.75" customHeight="1">
      <c r="J2700" s="194"/>
    </row>
    <row r="2701" ht="24.75" customHeight="1">
      <c r="J2701" s="194"/>
    </row>
    <row r="2702" spans="1:32" s="47" customFormat="1" ht="24.75" customHeight="1">
      <c r="A2702" s="189"/>
      <c r="C2702" s="72"/>
      <c r="E2702" s="72"/>
      <c r="F2702" s="72"/>
      <c r="G2702" s="72"/>
      <c r="H2702" s="154"/>
      <c r="I2702" s="73"/>
      <c r="J2702" s="195"/>
      <c r="K2702" s="83"/>
      <c r="L2702" s="83"/>
      <c r="M2702" s="83"/>
      <c r="N2702" s="83"/>
      <c r="O2702" s="83"/>
      <c r="P2702" s="83"/>
      <c r="Q2702" s="83"/>
      <c r="R2702" s="83"/>
      <c r="S2702" s="83"/>
      <c r="T2702" s="83"/>
      <c r="U2702" s="83"/>
      <c r="V2702" s="83"/>
      <c r="W2702" s="83"/>
      <c r="X2702" s="83"/>
      <c r="Y2702" s="83"/>
      <c r="Z2702" s="83"/>
      <c r="AA2702" s="83"/>
      <c r="AB2702" s="83"/>
      <c r="AC2702" s="83"/>
      <c r="AD2702" s="83"/>
      <c r="AE2702" s="83"/>
      <c r="AF2702" s="83"/>
    </row>
    <row r="2703" ht="24.75" customHeight="1">
      <c r="J2703" s="1"/>
    </row>
    <row r="2704" ht="24.75" customHeight="1">
      <c r="J2704" s="1"/>
    </row>
    <row r="2705" ht="24.75" customHeight="1">
      <c r="J2705" s="1"/>
    </row>
    <row r="2706" ht="24.75" customHeight="1">
      <c r="J2706" s="1"/>
    </row>
    <row r="2707" spans="1:32" s="47" customFormat="1" ht="24.75" customHeight="1">
      <c r="A2707" s="189"/>
      <c r="C2707" s="72"/>
      <c r="E2707" s="72"/>
      <c r="F2707" s="72"/>
      <c r="G2707" s="72"/>
      <c r="H2707" s="154"/>
      <c r="I2707" s="73"/>
      <c r="J2707" s="41"/>
      <c r="K2707" s="83"/>
      <c r="L2707" s="83"/>
      <c r="M2707" s="83"/>
      <c r="N2707" s="83"/>
      <c r="O2707" s="83"/>
      <c r="P2707" s="83"/>
      <c r="Q2707" s="83"/>
      <c r="R2707" s="83"/>
      <c r="S2707" s="83"/>
      <c r="T2707" s="83"/>
      <c r="U2707" s="83"/>
      <c r="V2707" s="83"/>
      <c r="W2707" s="83"/>
      <c r="X2707" s="83"/>
      <c r="Y2707" s="83"/>
      <c r="Z2707" s="83"/>
      <c r="AA2707" s="83"/>
      <c r="AB2707" s="83"/>
      <c r="AC2707" s="83"/>
      <c r="AD2707" s="83"/>
      <c r="AE2707" s="83"/>
      <c r="AF2707" s="83"/>
    </row>
    <row r="2708" ht="24.75" customHeight="1">
      <c r="J2708" s="1"/>
    </row>
    <row r="2709" ht="24.75" customHeight="1">
      <c r="J2709" s="1"/>
    </row>
    <row r="2710" ht="24.75" customHeight="1">
      <c r="J2710" s="1"/>
    </row>
    <row r="2711" spans="1:19" s="47" customFormat="1" ht="24.75" customHeight="1">
      <c r="A2711" s="189"/>
      <c r="C2711" s="72"/>
      <c r="E2711" s="72"/>
      <c r="F2711" s="72"/>
      <c r="G2711" s="72"/>
      <c r="H2711" s="154"/>
      <c r="I2711" s="73"/>
      <c r="J2711" s="41"/>
      <c r="K2711" s="83"/>
      <c r="L2711" s="83"/>
      <c r="M2711" s="83"/>
      <c r="N2711" s="83"/>
      <c r="O2711" s="83"/>
      <c r="P2711" s="83"/>
      <c r="Q2711" s="83"/>
      <c r="R2711" s="83"/>
      <c r="S2711" s="83"/>
    </row>
    <row r="2712" ht="24.75" customHeight="1">
      <c r="J2712" s="1"/>
    </row>
    <row r="2713" ht="24.75" customHeight="1">
      <c r="J2713" s="1"/>
    </row>
    <row r="2714" ht="24.75" customHeight="1">
      <c r="J2714" s="1"/>
    </row>
    <row r="2715" ht="24.75" customHeight="1">
      <c r="J2715" s="1"/>
    </row>
    <row r="2716" spans="10:32" ht="24.75" customHeight="1">
      <c r="J2716" s="1"/>
      <c r="T2716" s="47"/>
      <c r="U2716" s="47"/>
      <c r="V2716" s="47"/>
      <c r="W2716" s="47"/>
      <c r="X2716" s="47"/>
      <c r="Y2716" s="47"/>
      <c r="Z2716" s="47"/>
      <c r="AA2716" s="47"/>
      <c r="AB2716" s="47"/>
      <c r="AC2716" s="47"/>
      <c r="AD2716" s="47"/>
      <c r="AE2716" s="47"/>
      <c r="AF2716" s="47"/>
    </row>
    <row r="2717" ht="24.75" customHeight="1">
      <c r="J2717" s="1"/>
    </row>
    <row r="2718" ht="24.75" customHeight="1">
      <c r="J2718" s="1"/>
    </row>
    <row r="2719" spans="1:32" s="47" customFormat="1" ht="24.75" customHeight="1">
      <c r="A2719" s="189"/>
      <c r="C2719" s="72"/>
      <c r="E2719" s="72"/>
      <c r="F2719" s="72"/>
      <c r="G2719" s="72"/>
      <c r="H2719" s="154"/>
      <c r="I2719" s="73"/>
      <c r="J2719" s="41"/>
      <c r="K2719" s="83"/>
      <c r="L2719" s="83"/>
      <c r="M2719" s="83"/>
      <c r="N2719" s="83"/>
      <c r="O2719" s="83"/>
      <c r="P2719" s="83"/>
      <c r="Q2719" s="83"/>
      <c r="R2719" s="83"/>
      <c r="S2719" s="83"/>
      <c r="T2719" s="83"/>
      <c r="U2719" s="83"/>
      <c r="V2719" s="83"/>
      <c r="W2719" s="83"/>
      <c r="X2719" s="83"/>
      <c r="Y2719" s="83"/>
      <c r="Z2719" s="83"/>
      <c r="AA2719" s="83"/>
      <c r="AB2719" s="83"/>
      <c r="AC2719" s="83"/>
      <c r="AD2719" s="83"/>
      <c r="AE2719" s="83"/>
      <c r="AF2719" s="83"/>
    </row>
    <row r="2720" spans="1:19" s="47" customFormat="1" ht="24.75" customHeight="1">
      <c r="A2720" s="189"/>
      <c r="C2720" s="72"/>
      <c r="E2720" s="72"/>
      <c r="F2720" s="72"/>
      <c r="G2720" s="72"/>
      <c r="H2720" s="154"/>
      <c r="I2720" s="73"/>
      <c r="J2720" s="41"/>
      <c r="K2720" s="83"/>
      <c r="L2720" s="83"/>
      <c r="M2720" s="83"/>
      <c r="N2720" s="83"/>
      <c r="O2720" s="83"/>
      <c r="P2720" s="83"/>
      <c r="Q2720" s="83"/>
      <c r="R2720" s="83"/>
      <c r="S2720" s="83"/>
    </row>
    <row r="2721" ht="24.75" customHeight="1">
      <c r="J2721" s="1"/>
    </row>
    <row r="2722" ht="24.75" customHeight="1">
      <c r="J2722" s="1"/>
    </row>
    <row r="2723" ht="24.75" customHeight="1">
      <c r="J2723" s="1"/>
    </row>
    <row r="2724" ht="24.75" customHeight="1">
      <c r="J2724" s="1"/>
    </row>
    <row r="2725" ht="24.75" customHeight="1">
      <c r="J2725" s="1"/>
    </row>
    <row r="2726" ht="24.75" customHeight="1">
      <c r="J2726" s="1"/>
    </row>
    <row r="2727" ht="24.75" customHeight="1">
      <c r="J2727" s="1"/>
    </row>
    <row r="2728" spans="10:32" ht="24.75" customHeight="1">
      <c r="J2728" s="1"/>
      <c r="T2728" s="47"/>
      <c r="U2728" s="47"/>
      <c r="V2728" s="47"/>
      <c r="W2728" s="47"/>
      <c r="X2728" s="47"/>
      <c r="Y2728" s="47"/>
      <c r="Z2728" s="47"/>
      <c r="AA2728" s="47"/>
      <c r="AB2728" s="47"/>
      <c r="AC2728" s="47"/>
      <c r="AD2728" s="47"/>
      <c r="AE2728" s="47"/>
      <c r="AF2728" s="47"/>
    </row>
    <row r="2729" ht="24.75" customHeight="1">
      <c r="J2729" s="158"/>
    </row>
    <row r="2730" ht="24.75" customHeight="1">
      <c r="J2730" s="158"/>
    </row>
    <row r="2731" ht="24.75" customHeight="1">
      <c r="J2731" s="203"/>
    </row>
    <row r="2732" ht="24.75" customHeight="1">
      <c r="J2732" s="197"/>
    </row>
    <row r="2733" ht="24.75" customHeight="1">
      <c r="J2733" s="41"/>
    </row>
    <row r="2734" ht="24.75" customHeight="1">
      <c r="J2734" s="165"/>
    </row>
    <row r="2735" ht="24.75" customHeight="1">
      <c r="J2735" s="194"/>
    </row>
    <row r="2736" ht="24.75" customHeight="1">
      <c r="J2736" s="194"/>
    </row>
    <row r="2737" spans="1:19" s="47" customFormat="1" ht="24.75" customHeight="1">
      <c r="A2737" s="189"/>
      <c r="C2737" s="72"/>
      <c r="E2737" s="72"/>
      <c r="F2737" s="72"/>
      <c r="G2737" s="72"/>
      <c r="H2737" s="154"/>
      <c r="I2737" s="73"/>
      <c r="J2737" s="195"/>
      <c r="K2737" s="83"/>
      <c r="L2737" s="83"/>
      <c r="M2737" s="83"/>
      <c r="N2737" s="83"/>
      <c r="O2737" s="83"/>
      <c r="P2737" s="83"/>
      <c r="Q2737" s="83"/>
      <c r="R2737" s="83"/>
      <c r="S2737" s="83"/>
    </row>
    <row r="2738" ht="24.75" customHeight="1">
      <c r="J2738" s="194"/>
    </row>
    <row r="2739" ht="24.75" customHeight="1">
      <c r="J2739" s="194"/>
    </row>
    <row r="2740" ht="24.75" customHeight="1">
      <c r="J2740" s="194"/>
    </row>
    <row r="2741" ht="24.75" customHeight="1">
      <c r="J2741" s="194"/>
    </row>
    <row r="2742" ht="24.75" customHeight="1">
      <c r="J2742" s="194"/>
    </row>
    <row r="2743" ht="24.75" customHeight="1">
      <c r="J2743" s="194"/>
    </row>
    <row r="2744" ht="24.75" customHeight="1">
      <c r="J2744" s="194"/>
    </row>
    <row r="2745" ht="24.75" customHeight="1">
      <c r="J2745" s="194"/>
    </row>
    <row r="2746" ht="24.75" customHeight="1">
      <c r="J2746" s="1"/>
    </row>
    <row r="2747" ht="24.75" customHeight="1">
      <c r="J2747" s="1"/>
    </row>
    <row r="2748" ht="24.75" customHeight="1">
      <c r="J2748" s="194"/>
    </row>
    <row r="2749" ht="24.75" customHeight="1">
      <c r="J2749" s="194"/>
    </row>
    <row r="2750" ht="24.75" customHeight="1">
      <c r="J2750" s="194"/>
    </row>
    <row r="2751" ht="24.75" customHeight="1">
      <c r="J2751" s="194"/>
    </row>
    <row r="2752" ht="24.75" customHeight="1">
      <c r="J2752" s="194"/>
    </row>
    <row r="2753" ht="24.75" customHeight="1">
      <c r="J2753" s="194"/>
    </row>
    <row r="2754" ht="24.75" customHeight="1">
      <c r="J2754" s="194"/>
    </row>
    <row r="2755" ht="24.75" customHeight="1">
      <c r="J2755" s="194"/>
    </row>
    <row r="2756" ht="24.75" customHeight="1">
      <c r="J2756" s="194"/>
    </row>
    <row r="2757" spans="1:32" s="47" customFormat="1" ht="39" customHeight="1">
      <c r="A2757" s="189"/>
      <c r="C2757" s="72"/>
      <c r="E2757" s="72"/>
      <c r="F2757" s="72"/>
      <c r="G2757" s="72"/>
      <c r="H2757" s="154"/>
      <c r="I2757" s="73"/>
      <c r="J2757" s="195"/>
      <c r="K2757" s="83"/>
      <c r="L2757" s="83"/>
      <c r="M2757" s="83"/>
      <c r="N2757" s="83"/>
      <c r="O2757" s="83"/>
      <c r="P2757" s="83"/>
      <c r="Q2757" s="83"/>
      <c r="R2757" s="83"/>
      <c r="S2757" s="83"/>
      <c r="T2757" s="83"/>
      <c r="U2757" s="83"/>
      <c r="V2757" s="83"/>
      <c r="W2757" s="83"/>
      <c r="X2757" s="83"/>
      <c r="Y2757" s="83"/>
      <c r="Z2757" s="83"/>
      <c r="AA2757" s="83"/>
      <c r="AB2757" s="83"/>
      <c r="AC2757" s="83"/>
      <c r="AD2757" s="83"/>
      <c r="AE2757" s="83"/>
      <c r="AF2757" s="83"/>
    </row>
    <row r="2758" ht="24.75" customHeight="1">
      <c r="J2758" s="194"/>
    </row>
    <row r="2759" ht="24.75" customHeight="1">
      <c r="J2759" s="194"/>
    </row>
    <row r="2760" ht="24.75" customHeight="1">
      <c r="J2760" s="194"/>
    </row>
    <row r="2761" ht="24.75" customHeight="1">
      <c r="J2761" s="194"/>
    </row>
    <row r="2762" ht="24.75" customHeight="1">
      <c r="J2762" s="194"/>
    </row>
    <row r="2763" ht="43.5" customHeight="1">
      <c r="J2763" s="194"/>
    </row>
    <row r="2764" ht="24.75" customHeight="1">
      <c r="J2764" s="194"/>
    </row>
    <row r="2765" ht="24.75" customHeight="1">
      <c r="J2765" s="194"/>
    </row>
    <row r="2766" ht="24.75" customHeight="1">
      <c r="J2766" s="194"/>
    </row>
    <row r="2767" ht="24.75" customHeight="1">
      <c r="J2767" s="194"/>
    </row>
    <row r="2768" spans="10:32" ht="24.75" customHeight="1">
      <c r="J2768" s="194"/>
      <c r="T2768" s="47"/>
      <c r="U2768" s="47"/>
      <c r="V2768" s="47"/>
      <c r="W2768" s="47"/>
      <c r="X2768" s="47"/>
      <c r="Y2768" s="47"/>
      <c r="Z2768" s="47"/>
      <c r="AA2768" s="47"/>
      <c r="AB2768" s="47"/>
      <c r="AC2768" s="47"/>
      <c r="AD2768" s="47"/>
      <c r="AE2768" s="47"/>
      <c r="AF2768" s="47"/>
    </row>
    <row r="2769" spans="1:19" s="47" customFormat="1" ht="24.75" customHeight="1">
      <c r="A2769" s="189"/>
      <c r="C2769" s="72"/>
      <c r="E2769" s="72"/>
      <c r="F2769" s="72"/>
      <c r="G2769" s="72"/>
      <c r="H2769" s="154"/>
      <c r="I2769" s="73"/>
      <c r="J2769" s="195"/>
      <c r="K2769" s="83"/>
      <c r="L2769" s="83"/>
      <c r="M2769" s="83"/>
      <c r="N2769" s="83"/>
      <c r="O2769" s="83"/>
      <c r="P2769" s="83"/>
      <c r="Q2769" s="83"/>
      <c r="R2769" s="83"/>
      <c r="S2769" s="83"/>
    </row>
    <row r="2770" spans="1:19" s="47" customFormat="1" ht="24.75" customHeight="1">
      <c r="A2770" s="189"/>
      <c r="C2770" s="72"/>
      <c r="E2770" s="72"/>
      <c r="F2770" s="72"/>
      <c r="G2770" s="72"/>
      <c r="H2770" s="154"/>
      <c r="I2770" s="73"/>
      <c r="J2770" s="195"/>
      <c r="K2770" s="83"/>
      <c r="L2770" s="83"/>
      <c r="M2770" s="83"/>
      <c r="N2770" s="83"/>
      <c r="O2770" s="83"/>
      <c r="P2770" s="83"/>
      <c r="Q2770" s="83"/>
      <c r="R2770" s="83"/>
      <c r="S2770" s="83"/>
    </row>
    <row r="2771" spans="1:19" s="47" customFormat="1" ht="24.75" customHeight="1">
      <c r="A2771" s="189"/>
      <c r="C2771" s="72"/>
      <c r="E2771" s="72"/>
      <c r="F2771" s="72"/>
      <c r="G2771" s="72"/>
      <c r="H2771" s="154"/>
      <c r="I2771" s="73"/>
      <c r="J2771" s="195"/>
      <c r="K2771" s="83"/>
      <c r="L2771" s="83"/>
      <c r="M2771" s="83"/>
      <c r="N2771" s="83"/>
      <c r="O2771" s="83"/>
      <c r="P2771" s="83"/>
      <c r="Q2771" s="83"/>
      <c r="R2771" s="83"/>
      <c r="S2771" s="83"/>
    </row>
    <row r="2772" spans="1:19" s="47" customFormat="1" ht="24.75" customHeight="1">
      <c r="A2772" s="189"/>
      <c r="C2772" s="72"/>
      <c r="E2772" s="72"/>
      <c r="F2772" s="72"/>
      <c r="G2772" s="72"/>
      <c r="H2772" s="154"/>
      <c r="I2772" s="73"/>
      <c r="J2772" s="195"/>
      <c r="K2772" s="83"/>
      <c r="L2772" s="83"/>
      <c r="M2772" s="83"/>
      <c r="N2772" s="83"/>
      <c r="O2772" s="83"/>
      <c r="P2772" s="83"/>
      <c r="Q2772" s="83"/>
      <c r="R2772" s="83"/>
      <c r="S2772" s="83"/>
    </row>
    <row r="2773" spans="1:19" s="47" customFormat="1" ht="24.75" customHeight="1">
      <c r="A2773" s="189"/>
      <c r="C2773" s="72"/>
      <c r="E2773" s="72"/>
      <c r="F2773" s="72"/>
      <c r="G2773" s="72"/>
      <c r="H2773" s="154"/>
      <c r="I2773" s="73"/>
      <c r="J2773" s="195"/>
      <c r="K2773" s="83"/>
      <c r="L2773" s="83"/>
      <c r="M2773" s="83"/>
      <c r="N2773" s="83"/>
      <c r="O2773" s="83"/>
      <c r="P2773" s="83"/>
      <c r="Q2773" s="83"/>
      <c r="R2773" s="83"/>
      <c r="S2773" s="83"/>
    </row>
    <row r="2774" spans="1:19" s="47" customFormat="1" ht="24.75" customHeight="1">
      <c r="A2774" s="189"/>
      <c r="C2774" s="72"/>
      <c r="E2774" s="72"/>
      <c r="F2774" s="72"/>
      <c r="G2774" s="72"/>
      <c r="H2774" s="154"/>
      <c r="I2774" s="73"/>
      <c r="J2774" s="195"/>
      <c r="K2774" s="83"/>
      <c r="L2774" s="83"/>
      <c r="M2774" s="83"/>
      <c r="N2774" s="83"/>
      <c r="O2774" s="83"/>
      <c r="P2774" s="83"/>
      <c r="Q2774" s="83"/>
      <c r="R2774" s="83"/>
      <c r="S2774" s="83"/>
    </row>
    <row r="2775" spans="1:19" s="47" customFormat="1" ht="24.75" customHeight="1">
      <c r="A2775" s="189"/>
      <c r="C2775" s="72"/>
      <c r="E2775" s="72"/>
      <c r="F2775" s="72"/>
      <c r="G2775" s="72"/>
      <c r="H2775" s="154"/>
      <c r="I2775" s="73"/>
      <c r="J2775" s="195"/>
      <c r="K2775" s="83"/>
      <c r="L2775" s="83"/>
      <c r="M2775" s="83"/>
      <c r="N2775" s="83"/>
      <c r="O2775" s="83"/>
      <c r="P2775" s="83"/>
      <c r="Q2775" s="83"/>
      <c r="R2775" s="83"/>
      <c r="S2775" s="83"/>
    </row>
    <row r="2776" spans="1:19" s="47" customFormat="1" ht="24.75" customHeight="1">
      <c r="A2776" s="189"/>
      <c r="C2776" s="72"/>
      <c r="E2776" s="72"/>
      <c r="F2776" s="72"/>
      <c r="G2776" s="72"/>
      <c r="H2776" s="154"/>
      <c r="I2776" s="73"/>
      <c r="J2776" s="195"/>
      <c r="K2776" s="83"/>
      <c r="L2776" s="83"/>
      <c r="M2776" s="83"/>
      <c r="N2776" s="83"/>
      <c r="O2776" s="83"/>
      <c r="P2776" s="83"/>
      <c r="Q2776" s="83"/>
      <c r="R2776" s="83"/>
      <c r="S2776" s="83"/>
    </row>
    <row r="2777" spans="1:19" s="47" customFormat="1" ht="24.75" customHeight="1">
      <c r="A2777" s="189"/>
      <c r="C2777" s="72"/>
      <c r="E2777" s="72"/>
      <c r="F2777" s="72"/>
      <c r="G2777" s="72"/>
      <c r="H2777" s="154"/>
      <c r="I2777" s="73"/>
      <c r="J2777" s="195"/>
      <c r="K2777" s="83"/>
      <c r="L2777" s="83"/>
      <c r="M2777" s="83"/>
      <c r="N2777" s="83"/>
      <c r="O2777" s="83"/>
      <c r="P2777" s="83"/>
      <c r="Q2777" s="83"/>
      <c r="R2777" s="83"/>
      <c r="S2777" s="83"/>
    </row>
    <row r="2778" ht="24.75" customHeight="1">
      <c r="J2778" s="194"/>
    </row>
    <row r="2779" ht="24.75" customHeight="1">
      <c r="J2779" s="194"/>
    </row>
    <row r="2780" ht="24.75" customHeight="1">
      <c r="J2780" s="194"/>
    </row>
    <row r="2781" ht="24.75" customHeight="1">
      <c r="J2781" s="194"/>
    </row>
    <row r="2782" ht="24.75" customHeight="1">
      <c r="J2782" s="194"/>
    </row>
    <row r="2783" ht="24.75" customHeight="1">
      <c r="J2783" s="194"/>
    </row>
    <row r="2784" spans="1:19" s="47" customFormat="1" ht="24.75" customHeight="1">
      <c r="A2784" s="189"/>
      <c r="C2784" s="72"/>
      <c r="E2784" s="72"/>
      <c r="F2784" s="72"/>
      <c r="G2784" s="72"/>
      <c r="H2784" s="154"/>
      <c r="I2784" s="73"/>
      <c r="J2784" s="195"/>
      <c r="K2784" s="83"/>
      <c r="L2784" s="83"/>
      <c r="M2784" s="83"/>
      <c r="N2784" s="83"/>
      <c r="O2784" s="83"/>
      <c r="P2784" s="83"/>
      <c r="Q2784" s="83"/>
      <c r="R2784" s="83"/>
      <c r="S2784" s="83"/>
    </row>
    <row r="2785" ht="24.75" customHeight="1">
      <c r="J2785" s="194"/>
    </row>
    <row r="2786" ht="24.75" customHeight="1">
      <c r="J2786" s="1"/>
    </row>
    <row r="2787" ht="24.75" customHeight="1">
      <c r="J2787" s="207"/>
    </row>
    <row r="2788" ht="24.75" customHeight="1">
      <c r="J2788" s="207"/>
    </row>
    <row r="2789" ht="24.75" customHeight="1">
      <c r="J2789" s="207"/>
    </row>
    <row r="2790" ht="24.75" customHeight="1">
      <c r="J2790" s="207"/>
    </row>
    <row r="2791" ht="24.75" customHeight="1">
      <c r="J2791" s="207"/>
    </row>
    <row r="2792" ht="24.75" customHeight="1">
      <c r="J2792" s="207"/>
    </row>
    <row r="2793" ht="24.75" customHeight="1">
      <c r="J2793" s="207"/>
    </row>
    <row r="2794" ht="24.75" customHeight="1">
      <c r="J2794" s="207"/>
    </row>
    <row r="2795" ht="24.75" customHeight="1">
      <c r="J2795" s="207"/>
    </row>
    <row r="2796" ht="24.75" customHeight="1">
      <c r="J2796" s="207"/>
    </row>
    <row r="2797" ht="24.75" customHeight="1">
      <c r="J2797" s="207"/>
    </row>
    <row r="2798" ht="24.75" customHeight="1">
      <c r="J2798" s="207"/>
    </row>
    <row r="2799" spans="1:19" s="47" customFormat="1" ht="24.75" customHeight="1">
      <c r="A2799" s="189"/>
      <c r="C2799" s="72"/>
      <c r="E2799" s="72"/>
      <c r="F2799" s="72"/>
      <c r="G2799" s="72"/>
      <c r="H2799" s="154"/>
      <c r="I2799" s="73"/>
      <c r="J2799" s="165"/>
      <c r="K2799" s="83"/>
      <c r="L2799" s="83"/>
      <c r="M2799" s="83"/>
      <c r="N2799" s="83"/>
      <c r="O2799" s="83"/>
      <c r="P2799" s="83"/>
      <c r="Q2799" s="83"/>
      <c r="R2799" s="83"/>
      <c r="S2799" s="83"/>
    </row>
    <row r="2800" ht="24.75" customHeight="1">
      <c r="J2800" s="207"/>
    </row>
    <row r="2801" ht="24.75" customHeight="1">
      <c r="J2801" s="1"/>
    </row>
    <row r="2802" ht="24.75" customHeight="1">
      <c r="J2802" s="29"/>
    </row>
    <row r="2803" ht="24.75" customHeight="1">
      <c r="J2803" s="7"/>
    </row>
    <row r="2804" ht="24.75" customHeight="1">
      <c r="J2804" s="7"/>
    </row>
    <row r="2805" ht="24.75" customHeight="1">
      <c r="J2805" s="7"/>
    </row>
    <row r="2806" ht="24.75" customHeight="1">
      <c r="J2806" s="8"/>
    </row>
    <row r="2807" ht="24.75" customHeight="1">
      <c r="J2807" s="7"/>
    </row>
    <row r="2808" ht="24.75" customHeight="1">
      <c r="J2808" s="166"/>
    </row>
    <row r="2809" ht="24.75" customHeight="1">
      <c r="J2809" s="7"/>
    </row>
    <row r="2810" ht="24.75" customHeight="1">
      <c r="J2810" s="7"/>
    </row>
    <row r="2811" ht="24.75" customHeight="1">
      <c r="J2811" s="194"/>
    </row>
    <row r="2812" spans="1:19" s="47" customFormat="1" ht="24.75" customHeight="1">
      <c r="A2812" s="189"/>
      <c r="C2812" s="72"/>
      <c r="E2812" s="72"/>
      <c r="F2812" s="72"/>
      <c r="G2812" s="72"/>
      <c r="H2812" s="154"/>
      <c r="I2812" s="73"/>
      <c r="J2812" s="195"/>
      <c r="K2812" s="83"/>
      <c r="L2812" s="83"/>
      <c r="M2812" s="83"/>
      <c r="N2812" s="83"/>
      <c r="O2812" s="83"/>
      <c r="P2812" s="83"/>
      <c r="Q2812" s="83"/>
      <c r="R2812" s="83"/>
      <c r="S2812" s="83"/>
    </row>
    <row r="2813" ht="24.75" customHeight="1">
      <c r="J2813" s="194"/>
    </row>
    <row r="2814" ht="43.5" customHeight="1">
      <c r="J2814" s="194"/>
    </row>
    <row r="2815" ht="24.75" customHeight="1">
      <c r="J2815" s="194"/>
    </row>
    <row r="2816" ht="24.75" customHeight="1">
      <c r="J2816" s="194"/>
    </row>
    <row r="2817" ht="24.75" customHeight="1">
      <c r="J2817" s="194"/>
    </row>
    <row r="2818" ht="24.75" customHeight="1"/>
    <row r="2819" ht="24.75" customHeight="1"/>
    <row r="2820" ht="24.75" customHeight="1"/>
    <row r="2821" ht="24.75" customHeight="1"/>
    <row r="2822" ht="24.75" customHeight="1"/>
    <row r="2823" spans="1:19" s="47" customFormat="1" ht="24.75" customHeight="1">
      <c r="A2823" s="189"/>
      <c r="C2823" s="72"/>
      <c r="E2823" s="72"/>
      <c r="F2823" s="72"/>
      <c r="G2823" s="72"/>
      <c r="H2823" s="154"/>
      <c r="I2823" s="73"/>
      <c r="K2823" s="83"/>
      <c r="L2823" s="83"/>
      <c r="M2823" s="83"/>
      <c r="N2823" s="83"/>
      <c r="O2823" s="83"/>
      <c r="P2823" s="83"/>
      <c r="Q2823" s="83"/>
      <c r="R2823" s="83"/>
      <c r="S2823" s="83"/>
    </row>
    <row r="2824" ht="24.75" customHeight="1"/>
    <row r="2825" ht="24.75" customHeight="1"/>
    <row r="2826" ht="24.75" customHeight="1"/>
    <row r="2827" ht="24.75" customHeight="1"/>
    <row r="2828" ht="24.75" customHeight="1"/>
    <row r="2829" ht="24.75" customHeight="1"/>
    <row r="2830" ht="24.75" customHeight="1"/>
    <row r="2831" ht="43.5" customHeight="1"/>
    <row r="2832" ht="24.75" customHeight="1"/>
    <row r="2833" ht="24.75" customHeight="1"/>
    <row r="2834" spans="1:32" s="47" customFormat="1" ht="24.75" customHeight="1">
      <c r="A2834" s="189"/>
      <c r="C2834" s="72"/>
      <c r="E2834" s="72"/>
      <c r="F2834" s="72"/>
      <c r="G2834" s="72"/>
      <c r="H2834" s="154"/>
      <c r="I2834" s="73"/>
      <c r="K2834" s="83"/>
      <c r="L2834" s="83"/>
      <c r="M2834" s="83"/>
      <c r="N2834" s="83"/>
      <c r="O2834" s="83"/>
      <c r="P2834" s="83"/>
      <c r="Q2834" s="83"/>
      <c r="R2834" s="83"/>
      <c r="S2834" s="83"/>
      <c r="T2834" s="83"/>
      <c r="U2834" s="83"/>
      <c r="V2834" s="83"/>
      <c r="W2834" s="83"/>
      <c r="X2834" s="83"/>
      <c r="Y2834" s="83"/>
      <c r="Z2834" s="83"/>
      <c r="AA2834" s="83"/>
      <c r="AB2834" s="83"/>
      <c r="AC2834" s="83"/>
      <c r="AD2834" s="83"/>
      <c r="AE2834" s="83"/>
      <c r="AF2834" s="83"/>
    </row>
    <row r="2835" ht="24.75" customHeight="1"/>
    <row r="2836" ht="24.75" customHeight="1"/>
    <row r="2837" ht="24.75" customHeight="1"/>
    <row r="2838" ht="24.75" customHeight="1"/>
    <row r="2839" ht="24.75" customHeight="1"/>
    <row r="2840" ht="24.75" customHeight="1"/>
    <row r="2841" ht="24.75" customHeight="1"/>
    <row r="2842" ht="24.75" customHeight="1"/>
    <row r="2843" spans="20:32" ht="24.75" customHeight="1">
      <c r="T2843" s="47"/>
      <c r="U2843" s="47"/>
      <c r="V2843" s="47"/>
      <c r="W2843" s="47"/>
      <c r="X2843" s="47"/>
      <c r="Y2843" s="47"/>
      <c r="Z2843" s="47"/>
      <c r="AA2843" s="47"/>
      <c r="AB2843" s="47"/>
      <c r="AC2843" s="47"/>
      <c r="AD2843" s="47"/>
      <c r="AE2843" s="47"/>
      <c r="AF2843" s="47"/>
    </row>
    <row r="2844" ht="24.75" customHeight="1"/>
    <row r="2845" ht="24.75" customHeight="1"/>
    <row r="2846" ht="40.5" customHeight="1"/>
    <row r="2847" ht="24.75" customHeight="1"/>
    <row r="2848" ht="24.75" customHeight="1"/>
    <row r="2849" ht="24.75" customHeight="1"/>
    <row r="2850" ht="24.75" customHeight="1"/>
    <row r="2851" ht="24.75" customHeight="1"/>
    <row r="2852" ht="24.75" customHeight="1">
      <c r="J2852" s="1"/>
    </row>
    <row r="2853" ht="24.75" customHeight="1">
      <c r="J2853" s="1"/>
    </row>
    <row r="2854" ht="24.75" customHeight="1">
      <c r="J2854" s="1"/>
    </row>
    <row r="2855" ht="24.75" customHeight="1">
      <c r="J2855" s="1"/>
    </row>
    <row r="2856" ht="24.75" customHeight="1">
      <c r="J2856" s="1"/>
    </row>
    <row r="2857" ht="24.75" customHeight="1">
      <c r="J2857" s="1"/>
    </row>
    <row r="2858" ht="24.75" customHeight="1">
      <c r="J2858" s="1"/>
    </row>
    <row r="2859" spans="1:19" s="47" customFormat="1" ht="24.75" customHeight="1">
      <c r="A2859" s="189"/>
      <c r="C2859" s="72"/>
      <c r="E2859" s="72"/>
      <c r="F2859" s="72"/>
      <c r="G2859" s="72"/>
      <c r="H2859" s="154"/>
      <c r="I2859" s="73"/>
      <c r="J2859" s="41"/>
      <c r="K2859" s="83"/>
      <c r="L2859" s="83"/>
      <c r="M2859" s="83"/>
      <c r="N2859" s="83"/>
      <c r="O2859" s="83"/>
      <c r="P2859" s="83"/>
      <c r="Q2859" s="83"/>
      <c r="R2859" s="83"/>
      <c r="S2859" s="83"/>
    </row>
    <row r="2860" spans="1:19" s="47" customFormat="1" ht="24.75" customHeight="1">
      <c r="A2860" s="189"/>
      <c r="C2860" s="72"/>
      <c r="E2860" s="72"/>
      <c r="F2860" s="72"/>
      <c r="G2860" s="72"/>
      <c r="H2860" s="154"/>
      <c r="I2860" s="73"/>
      <c r="J2860" s="41"/>
      <c r="K2860" s="83"/>
      <c r="L2860" s="83"/>
      <c r="M2860" s="83"/>
      <c r="N2860" s="83"/>
      <c r="O2860" s="83"/>
      <c r="P2860" s="83"/>
      <c r="Q2860" s="83"/>
      <c r="R2860" s="83"/>
      <c r="S2860" s="83"/>
    </row>
    <row r="2861" spans="1:19" s="47" customFormat="1" ht="24.75" customHeight="1">
      <c r="A2861" s="189"/>
      <c r="C2861" s="72"/>
      <c r="E2861" s="72"/>
      <c r="F2861" s="72"/>
      <c r="G2861" s="72"/>
      <c r="H2861" s="154"/>
      <c r="I2861" s="73"/>
      <c r="K2861" s="83"/>
      <c r="L2861" s="83"/>
      <c r="M2861" s="83"/>
      <c r="N2861" s="83"/>
      <c r="O2861" s="83"/>
      <c r="P2861" s="83"/>
      <c r="Q2861" s="83"/>
      <c r="R2861" s="83"/>
      <c r="S2861" s="83"/>
    </row>
    <row r="2862" spans="1:19" s="47" customFormat="1" ht="24.75" customHeight="1">
      <c r="A2862" s="189"/>
      <c r="C2862" s="72"/>
      <c r="E2862" s="72"/>
      <c r="F2862" s="72"/>
      <c r="G2862" s="72"/>
      <c r="H2862" s="154"/>
      <c r="I2862" s="73"/>
      <c r="K2862" s="83"/>
      <c r="L2862" s="83"/>
      <c r="M2862" s="83"/>
      <c r="N2862" s="83"/>
      <c r="O2862" s="83"/>
      <c r="P2862" s="83"/>
      <c r="Q2862" s="83"/>
      <c r="R2862" s="83"/>
      <c r="S2862" s="83"/>
    </row>
    <row r="2863" spans="1:19" s="47" customFormat="1" ht="24.75" customHeight="1">
      <c r="A2863" s="189"/>
      <c r="C2863" s="72"/>
      <c r="E2863" s="72"/>
      <c r="F2863" s="72"/>
      <c r="G2863" s="72"/>
      <c r="H2863" s="154"/>
      <c r="I2863" s="73"/>
      <c r="K2863" s="83"/>
      <c r="L2863" s="83"/>
      <c r="M2863" s="83"/>
      <c r="N2863" s="83"/>
      <c r="O2863" s="83"/>
      <c r="P2863" s="83"/>
      <c r="Q2863" s="83"/>
      <c r="R2863" s="83"/>
      <c r="S2863" s="83"/>
    </row>
    <row r="2864" spans="1:19" s="47" customFormat="1" ht="24.75" customHeight="1">
      <c r="A2864" s="189"/>
      <c r="C2864" s="72"/>
      <c r="E2864" s="72"/>
      <c r="F2864" s="72"/>
      <c r="G2864" s="72"/>
      <c r="H2864" s="154"/>
      <c r="I2864" s="73"/>
      <c r="K2864" s="83"/>
      <c r="L2864" s="83"/>
      <c r="M2864" s="83"/>
      <c r="N2864" s="83"/>
      <c r="O2864" s="83"/>
      <c r="P2864" s="83"/>
      <c r="Q2864" s="83"/>
      <c r="R2864" s="83"/>
      <c r="S2864" s="83"/>
    </row>
    <row r="2865" spans="1:19" s="47" customFormat="1" ht="24.75" customHeight="1">
      <c r="A2865" s="189"/>
      <c r="C2865" s="72"/>
      <c r="E2865" s="72"/>
      <c r="F2865" s="72"/>
      <c r="G2865" s="72"/>
      <c r="H2865" s="154"/>
      <c r="I2865" s="73"/>
      <c r="K2865" s="83"/>
      <c r="L2865" s="83"/>
      <c r="M2865" s="83"/>
      <c r="N2865" s="83"/>
      <c r="O2865" s="83"/>
      <c r="P2865" s="83"/>
      <c r="Q2865" s="83"/>
      <c r="R2865" s="83"/>
      <c r="S2865" s="83"/>
    </row>
    <row r="2866" spans="1:19" s="47" customFormat="1" ht="24.75" customHeight="1">
      <c r="A2866" s="189"/>
      <c r="C2866" s="72"/>
      <c r="E2866" s="72"/>
      <c r="F2866" s="72"/>
      <c r="G2866" s="72"/>
      <c r="H2866" s="154"/>
      <c r="I2866" s="73"/>
      <c r="K2866" s="83"/>
      <c r="L2866" s="83"/>
      <c r="M2866" s="83"/>
      <c r="N2866" s="83"/>
      <c r="O2866" s="83"/>
      <c r="P2866" s="83"/>
      <c r="Q2866" s="83"/>
      <c r="R2866" s="83"/>
      <c r="S2866" s="83"/>
    </row>
    <row r="2867" spans="1:19" s="47" customFormat="1" ht="24.75" customHeight="1">
      <c r="A2867" s="189"/>
      <c r="C2867" s="72"/>
      <c r="E2867" s="72"/>
      <c r="F2867" s="72"/>
      <c r="G2867" s="72"/>
      <c r="H2867" s="154"/>
      <c r="I2867" s="73"/>
      <c r="K2867" s="83"/>
      <c r="L2867" s="83"/>
      <c r="M2867" s="83"/>
      <c r="N2867" s="83"/>
      <c r="O2867" s="83"/>
      <c r="P2867" s="83"/>
      <c r="Q2867" s="83"/>
      <c r="R2867" s="83"/>
      <c r="S2867" s="83"/>
    </row>
    <row r="2868" spans="1:19" s="47" customFormat="1" ht="24.75" customHeight="1">
      <c r="A2868" s="189"/>
      <c r="C2868" s="72"/>
      <c r="E2868" s="72"/>
      <c r="F2868" s="72"/>
      <c r="G2868" s="72"/>
      <c r="H2868" s="154"/>
      <c r="I2868" s="73"/>
      <c r="K2868" s="83"/>
      <c r="L2868" s="83"/>
      <c r="M2868" s="83"/>
      <c r="N2868" s="83"/>
      <c r="O2868" s="83"/>
      <c r="P2868" s="83"/>
      <c r="Q2868" s="83"/>
      <c r="R2868" s="83"/>
      <c r="S2868" s="83"/>
    </row>
    <row r="2869" spans="1:19" s="47" customFormat="1" ht="24.75" customHeight="1">
      <c r="A2869" s="189"/>
      <c r="C2869" s="72"/>
      <c r="E2869" s="72"/>
      <c r="F2869" s="72"/>
      <c r="G2869" s="72"/>
      <c r="H2869" s="154"/>
      <c r="I2869" s="73"/>
      <c r="K2869" s="83"/>
      <c r="L2869" s="83"/>
      <c r="M2869" s="83"/>
      <c r="N2869" s="83"/>
      <c r="O2869" s="83"/>
      <c r="P2869" s="83"/>
      <c r="Q2869" s="83"/>
      <c r="R2869" s="83"/>
      <c r="S2869" s="83"/>
    </row>
    <row r="2870" spans="1:19" s="47" customFormat="1" ht="24.75" customHeight="1">
      <c r="A2870" s="189"/>
      <c r="C2870" s="72"/>
      <c r="E2870" s="72"/>
      <c r="F2870" s="72"/>
      <c r="G2870" s="72"/>
      <c r="H2870" s="154"/>
      <c r="I2870" s="73"/>
      <c r="K2870" s="83"/>
      <c r="L2870" s="83"/>
      <c r="M2870" s="83"/>
      <c r="N2870" s="83"/>
      <c r="O2870" s="83"/>
      <c r="P2870" s="83"/>
      <c r="Q2870" s="83"/>
      <c r="R2870" s="83"/>
      <c r="S2870" s="83"/>
    </row>
    <row r="2871" spans="1:19" s="47" customFormat="1" ht="24.75" customHeight="1">
      <c r="A2871" s="189"/>
      <c r="C2871" s="72"/>
      <c r="E2871" s="72"/>
      <c r="F2871" s="72"/>
      <c r="G2871" s="72"/>
      <c r="H2871" s="154"/>
      <c r="I2871" s="73"/>
      <c r="K2871" s="83"/>
      <c r="L2871" s="83"/>
      <c r="M2871" s="83"/>
      <c r="N2871" s="83"/>
      <c r="O2871" s="83"/>
      <c r="P2871" s="83"/>
      <c r="Q2871" s="83"/>
      <c r="R2871" s="83"/>
      <c r="S2871" s="83"/>
    </row>
    <row r="2872" spans="1:19" s="47" customFormat="1" ht="24.75" customHeight="1">
      <c r="A2872" s="189"/>
      <c r="C2872" s="72"/>
      <c r="E2872" s="72"/>
      <c r="F2872" s="72"/>
      <c r="G2872" s="72"/>
      <c r="H2872" s="154"/>
      <c r="I2872" s="73"/>
      <c r="K2872" s="83"/>
      <c r="L2872" s="83"/>
      <c r="M2872" s="83"/>
      <c r="N2872" s="83"/>
      <c r="O2872" s="83"/>
      <c r="P2872" s="83"/>
      <c r="Q2872" s="83"/>
      <c r="R2872" s="83"/>
      <c r="S2872" s="83"/>
    </row>
    <row r="2873" spans="1:19" s="47" customFormat="1" ht="24.75" customHeight="1">
      <c r="A2873" s="189"/>
      <c r="C2873" s="72"/>
      <c r="E2873" s="72"/>
      <c r="F2873" s="72"/>
      <c r="G2873" s="72"/>
      <c r="H2873" s="154"/>
      <c r="I2873" s="73"/>
      <c r="K2873" s="83"/>
      <c r="L2873" s="83"/>
      <c r="M2873" s="83"/>
      <c r="N2873" s="83"/>
      <c r="O2873" s="83"/>
      <c r="P2873" s="83"/>
      <c r="Q2873" s="83"/>
      <c r="R2873" s="83"/>
      <c r="S2873" s="83"/>
    </row>
    <row r="2874" spans="1:19" s="47" customFormat="1" ht="24.75" customHeight="1">
      <c r="A2874" s="189"/>
      <c r="C2874" s="72"/>
      <c r="E2874" s="72"/>
      <c r="F2874" s="72"/>
      <c r="G2874" s="72"/>
      <c r="H2874" s="154"/>
      <c r="I2874" s="73"/>
      <c r="K2874" s="83"/>
      <c r="L2874" s="83"/>
      <c r="M2874" s="83"/>
      <c r="N2874" s="83"/>
      <c r="O2874" s="83"/>
      <c r="P2874" s="83"/>
      <c r="Q2874" s="83"/>
      <c r="R2874" s="83"/>
      <c r="S2874" s="83"/>
    </row>
    <row r="2875" spans="1:19" s="47" customFormat="1" ht="24.75" customHeight="1">
      <c r="A2875" s="189"/>
      <c r="C2875" s="72"/>
      <c r="E2875" s="72"/>
      <c r="F2875" s="72"/>
      <c r="G2875" s="72"/>
      <c r="H2875" s="154"/>
      <c r="I2875" s="73"/>
      <c r="K2875" s="83"/>
      <c r="L2875" s="83"/>
      <c r="M2875" s="83"/>
      <c r="N2875" s="83"/>
      <c r="O2875" s="83"/>
      <c r="P2875" s="83"/>
      <c r="Q2875" s="83"/>
      <c r="R2875" s="83"/>
      <c r="S2875" s="83"/>
    </row>
    <row r="2876" spans="1:19" s="47" customFormat="1" ht="24.75" customHeight="1">
      <c r="A2876" s="189"/>
      <c r="C2876" s="72"/>
      <c r="E2876" s="72"/>
      <c r="F2876" s="72"/>
      <c r="G2876" s="72"/>
      <c r="H2876" s="154"/>
      <c r="I2876" s="73"/>
      <c r="K2876" s="83"/>
      <c r="L2876" s="83"/>
      <c r="M2876" s="83"/>
      <c r="N2876" s="83"/>
      <c r="O2876" s="83"/>
      <c r="P2876" s="83"/>
      <c r="Q2876" s="83"/>
      <c r="R2876" s="83"/>
      <c r="S2876" s="83"/>
    </row>
    <row r="2877" spans="1:19" s="47" customFormat="1" ht="24.75" customHeight="1">
      <c r="A2877" s="189"/>
      <c r="C2877" s="72"/>
      <c r="E2877" s="72"/>
      <c r="F2877" s="72"/>
      <c r="G2877" s="72"/>
      <c r="H2877" s="154"/>
      <c r="I2877" s="73"/>
      <c r="K2877" s="83"/>
      <c r="L2877" s="83"/>
      <c r="M2877" s="83"/>
      <c r="N2877" s="83"/>
      <c r="O2877" s="83"/>
      <c r="P2877" s="83"/>
      <c r="Q2877" s="83"/>
      <c r="R2877" s="83"/>
      <c r="S2877" s="83"/>
    </row>
    <row r="2878" spans="1:19" s="47" customFormat="1" ht="24.75" customHeight="1">
      <c r="A2878" s="189"/>
      <c r="C2878" s="72"/>
      <c r="E2878" s="72"/>
      <c r="F2878" s="72"/>
      <c r="G2878" s="72"/>
      <c r="H2878" s="154"/>
      <c r="I2878" s="73"/>
      <c r="K2878" s="83"/>
      <c r="L2878" s="83"/>
      <c r="M2878" s="83"/>
      <c r="N2878" s="83"/>
      <c r="O2878" s="83"/>
      <c r="P2878" s="83"/>
      <c r="Q2878" s="83"/>
      <c r="R2878" s="83"/>
      <c r="S2878" s="83"/>
    </row>
    <row r="2879" spans="1:19" s="47" customFormat="1" ht="24.75" customHeight="1">
      <c r="A2879" s="189"/>
      <c r="C2879" s="72"/>
      <c r="E2879" s="72"/>
      <c r="F2879" s="72"/>
      <c r="G2879" s="72"/>
      <c r="H2879" s="154"/>
      <c r="I2879" s="73"/>
      <c r="K2879" s="83"/>
      <c r="L2879" s="83"/>
      <c r="M2879" s="83"/>
      <c r="N2879" s="83"/>
      <c r="O2879" s="83"/>
      <c r="P2879" s="83"/>
      <c r="Q2879" s="83"/>
      <c r="R2879" s="83"/>
      <c r="S2879" s="83"/>
    </row>
    <row r="2880" spans="1:19" s="47" customFormat="1" ht="24.75" customHeight="1">
      <c r="A2880" s="189"/>
      <c r="C2880" s="72"/>
      <c r="E2880" s="72"/>
      <c r="F2880" s="72"/>
      <c r="G2880" s="72"/>
      <c r="H2880" s="154"/>
      <c r="I2880" s="73"/>
      <c r="K2880" s="83"/>
      <c r="L2880" s="83"/>
      <c r="M2880" s="83"/>
      <c r="N2880" s="83"/>
      <c r="O2880" s="83"/>
      <c r="P2880" s="83"/>
      <c r="Q2880" s="83"/>
      <c r="R2880" s="83"/>
      <c r="S2880" s="83"/>
    </row>
    <row r="2881" spans="1:19" s="47" customFormat="1" ht="24.75" customHeight="1">
      <c r="A2881" s="189"/>
      <c r="C2881" s="72"/>
      <c r="E2881" s="72"/>
      <c r="F2881" s="72"/>
      <c r="G2881" s="72"/>
      <c r="H2881" s="154"/>
      <c r="I2881" s="73"/>
      <c r="K2881" s="83"/>
      <c r="L2881" s="83"/>
      <c r="M2881" s="83"/>
      <c r="N2881" s="83"/>
      <c r="O2881" s="83"/>
      <c r="P2881" s="83"/>
      <c r="Q2881" s="83"/>
      <c r="R2881" s="83"/>
      <c r="S2881" s="83"/>
    </row>
    <row r="2882" spans="1:19" s="47" customFormat="1" ht="24.75" customHeight="1">
      <c r="A2882" s="189"/>
      <c r="C2882" s="72"/>
      <c r="E2882" s="72"/>
      <c r="F2882" s="72"/>
      <c r="G2882" s="72"/>
      <c r="H2882" s="154"/>
      <c r="I2882" s="73"/>
      <c r="K2882" s="83"/>
      <c r="L2882" s="83"/>
      <c r="M2882" s="83"/>
      <c r="N2882" s="83"/>
      <c r="O2882" s="83"/>
      <c r="P2882" s="83"/>
      <c r="Q2882" s="83"/>
      <c r="R2882" s="83"/>
      <c r="S2882" s="83"/>
    </row>
    <row r="2883" spans="1:19" s="47" customFormat="1" ht="24.75" customHeight="1">
      <c r="A2883" s="189"/>
      <c r="C2883" s="72"/>
      <c r="E2883" s="72"/>
      <c r="F2883" s="72"/>
      <c r="G2883" s="72"/>
      <c r="H2883" s="154"/>
      <c r="I2883" s="73"/>
      <c r="K2883" s="83"/>
      <c r="L2883" s="83"/>
      <c r="M2883" s="83"/>
      <c r="N2883" s="83"/>
      <c r="O2883" s="83"/>
      <c r="P2883" s="83"/>
      <c r="Q2883" s="83"/>
      <c r="R2883" s="83"/>
      <c r="S2883" s="83"/>
    </row>
    <row r="2884" spans="1:19" s="47" customFormat="1" ht="24.75" customHeight="1">
      <c r="A2884" s="189"/>
      <c r="C2884" s="72"/>
      <c r="E2884" s="72"/>
      <c r="F2884" s="72"/>
      <c r="G2884" s="72"/>
      <c r="H2884" s="154"/>
      <c r="I2884" s="73"/>
      <c r="K2884" s="83"/>
      <c r="L2884" s="83"/>
      <c r="M2884" s="83"/>
      <c r="N2884" s="83"/>
      <c r="O2884" s="83"/>
      <c r="P2884" s="83"/>
      <c r="Q2884" s="83"/>
      <c r="R2884" s="83"/>
      <c r="S2884" s="83"/>
    </row>
    <row r="2885" spans="1:19" s="47" customFormat="1" ht="24.75" customHeight="1">
      <c r="A2885" s="189"/>
      <c r="C2885" s="72"/>
      <c r="E2885" s="72"/>
      <c r="F2885" s="72"/>
      <c r="G2885" s="72"/>
      <c r="H2885" s="154"/>
      <c r="I2885" s="73"/>
      <c r="K2885" s="83"/>
      <c r="L2885" s="83"/>
      <c r="M2885" s="83"/>
      <c r="N2885" s="83"/>
      <c r="O2885" s="83"/>
      <c r="P2885" s="83"/>
      <c r="Q2885" s="83"/>
      <c r="R2885" s="83"/>
      <c r="S2885" s="83"/>
    </row>
    <row r="2886" spans="1:19" s="47" customFormat="1" ht="24.75" customHeight="1">
      <c r="A2886" s="189"/>
      <c r="C2886" s="72"/>
      <c r="E2886" s="72"/>
      <c r="F2886" s="72"/>
      <c r="G2886" s="72"/>
      <c r="H2886" s="154"/>
      <c r="I2886" s="73"/>
      <c r="K2886" s="83"/>
      <c r="L2886" s="83"/>
      <c r="M2886" s="83"/>
      <c r="N2886" s="83"/>
      <c r="O2886" s="83"/>
      <c r="P2886" s="83"/>
      <c r="Q2886" s="83"/>
      <c r="R2886" s="83"/>
      <c r="S2886" s="83"/>
    </row>
    <row r="2887" spans="1:19" s="47" customFormat="1" ht="24.75" customHeight="1">
      <c r="A2887" s="189"/>
      <c r="C2887" s="72"/>
      <c r="E2887" s="72"/>
      <c r="F2887" s="72"/>
      <c r="G2887" s="72"/>
      <c r="H2887" s="154"/>
      <c r="I2887" s="73"/>
      <c r="K2887" s="83"/>
      <c r="L2887" s="83"/>
      <c r="M2887" s="83"/>
      <c r="N2887" s="83"/>
      <c r="O2887" s="83"/>
      <c r="P2887" s="83"/>
      <c r="Q2887" s="83"/>
      <c r="R2887" s="83"/>
      <c r="S2887" s="83"/>
    </row>
    <row r="2888" spans="1:19" s="47" customFormat="1" ht="24.75" customHeight="1">
      <c r="A2888" s="189"/>
      <c r="C2888" s="72"/>
      <c r="E2888" s="72"/>
      <c r="F2888" s="72"/>
      <c r="G2888" s="72"/>
      <c r="H2888" s="154"/>
      <c r="I2888" s="73"/>
      <c r="K2888" s="83"/>
      <c r="L2888" s="83"/>
      <c r="M2888" s="83"/>
      <c r="N2888" s="83"/>
      <c r="O2888" s="83"/>
      <c r="P2888" s="83"/>
      <c r="Q2888" s="83"/>
      <c r="R2888" s="83"/>
      <c r="S2888" s="83"/>
    </row>
    <row r="2889" spans="1:19" s="47" customFormat="1" ht="24.75" customHeight="1">
      <c r="A2889" s="189"/>
      <c r="C2889" s="72"/>
      <c r="E2889" s="72"/>
      <c r="F2889" s="72"/>
      <c r="G2889" s="72"/>
      <c r="H2889" s="154"/>
      <c r="I2889" s="73"/>
      <c r="K2889" s="83"/>
      <c r="L2889" s="83"/>
      <c r="M2889" s="83"/>
      <c r="N2889" s="83"/>
      <c r="O2889" s="83"/>
      <c r="P2889" s="83"/>
      <c r="Q2889" s="83"/>
      <c r="R2889" s="83"/>
      <c r="S2889" s="83"/>
    </row>
    <row r="2890" spans="1:19" s="47" customFormat="1" ht="24.75" customHeight="1">
      <c r="A2890" s="189"/>
      <c r="C2890" s="72"/>
      <c r="E2890" s="72"/>
      <c r="F2890" s="72"/>
      <c r="G2890" s="72"/>
      <c r="H2890" s="154"/>
      <c r="I2890" s="73"/>
      <c r="K2890" s="83"/>
      <c r="L2890" s="83"/>
      <c r="M2890" s="83"/>
      <c r="N2890" s="83"/>
      <c r="O2890" s="83"/>
      <c r="P2890" s="83"/>
      <c r="Q2890" s="83"/>
      <c r="R2890" s="83"/>
      <c r="S2890" s="83"/>
    </row>
    <row r="2891" spans="1:19" s="47" customFormat="1" ht="24.75" customHeight="1">
      <c r="A2891" s="189"/>
      <c r="C2891" s="72"/>
      <c r="E2891" s="72"/>
      <c r="F2891" s="72"/>
      <c r="G2891" s="72"/>
      <c r="H2891" s="154"/>
      <c r="I2891" s="73"/>
      <c r="K2891" s="83"/>
      <c r="L2891" s="83"/>
      <c r="M2891" s="83"/>
      <c r="N2891" s="83"/>
      <c r="O2891" s="83"/>
      <c r="P2891" s="83"/>
      <c r="Q2891" s="83"/>
      <c r="R2891" s="83"/>
      <c r="S2891" s="83"/>
    </row>
    <row r="2892" spans="1:19" s="47" customFormat="1" ht="24.75" customHeight="1">
      <c r="A2892" s="189"/>
      <c r="C2892" s="72"/>
      <c r="E2892" s="72"/>
      <c r="F2892" s="72"/>
      <c r="G2892" s="72"/>
      <c r="H2892" s="154"/>
      <c r="I2892" s="73"/>
      <c r="K2892" s="83"/>
      <c r="L2892" s="83"/>
      <c r="M2892" s="83"/>
      <c r="N2892" s="83"/>
      <c r="O2892" s="83"/>
      <c r="P2892" s="83"/>
      <c r="Q2892" s="83"/>
      <c r="R2892" s="83"/>
      <c r="S2892" s="83"/>
    </row>
    <row r="2893" spans="1:19" s="47" customFormat="1" ht="24.75" customHeight="1">
      <c r="A2893" s="189"/>
      <c r="C2893" s="72"/>
      <c r="E2893" s="72"/>
      <c r="F2893" s="72"/>
      <c r="G2893" s="72"/>
      <c r="H2893" s="154"/>
      <c r="I2893" s="73"/>
      <c r="K2893" s="83"/>
      <c r="L2893" s="83"/>
      <c r="M2893" s="83"/>
      <c r="N2893" s="83"/>
      <c r="O2893" s="83"/>
      <c r="P2893" s="83"/>
      <c r="Q2893" s="83"/>
      <c r="R2893" s="83"/>
      <c r="S2893" s="83"/>
    </row>
    <row r="2894" spans="1:19" s="47" customFormat="1" ht="24.75" customHeight="1">
      <c r="A2894" s="189"/>
      <c r="C2894" s="72"/>
      <c r="E2894" s="72"/>
      <c r="F2894" s="72"/>
      <c r="G2894" s="72"/>
      <c r="H2894" s="154"/>
      <c r="I2894" s="73"/>
      <c r="K2894" s="83"/>
      <c r="L2894" s="83"/>
      <c r="M2894" s="83"/>
      <c r="N2894" s="83"/>
      <c r="O2894" s="83"/>
      <c r="P2894" s="83"/>
      <c r="Q2894" s="83"/>
      <c r="R2894" s="83"/>
      <c r="S2894" s="83"/>
    </row>
    <row r="2895" spans="1:19" s="47" customFormat="1" ht="24.75" customHeight="1">
      <c r="A2895" s="189"/>
      <c r="C2895" s="72"/>
      <c r="E2895" s="72"/>
      <c r="F2895" s="72"/>
      <c r="G2895" s="72"/>
      <c r="H2895" s="154"/>
      <c r="I2895" s="73"/>
      <c r="K2895" s="83"/>
      <c r="L2895" s="83"/>
      <c r="M2895" s="83"/>
      <c r="N2895" s="83"/>
      <c r="O2895" s="83"/>
      <c r="P2895" s="83"/>
      <c r="Q2895" s="83"/>
      <c r="R2895" s="83"/>
      <c r="S2895" s="83"/>
    </row>
    <row r="2896" spans="1:19" s="47" customFormat="1" ht="24.75" customHeight="1">
      <c r="A2896" s="189"/>
      <c r="C2896" s="72"/>
      <c r="E2896" s="72"/>
      <c r="F2896" s="72"/>
      <c r="G2896" s="72"/>
      <c r="H2896" s="154"/>
      <c r="I2896" s="73"/>
      <c r="K2896" s="83"/>
      <c r="L2896" s="83"/>
      <c r="M2896" s="83"/>
      <c r="N2896" s="83"/>
      <c r="O2896" s="83"/>
      <c r="P2896" s="83"/>
      <c r="Q2896" s="83"/>
      <c r="R2896" s="83"/>
      <c r="S2896" s="83"/>
    </row>
    <row r="2897" spans="1:19" s="47" customFormat="1" ht="24.75" customHeight="1">
      <c r="A2897" s="189"/>
      <c r="C2897" s="72"/>
      <c r="E2897" s="72"/>
      <c r="F2897" s="72"/>
      <c r="G2897" s="72"/>
      <c r="H2897" s="154"/>
      <c r="I2897" s="73"/>
      <c r="K2897" s="83"/>
      <c r="L2897" s="83"/>
      <c r="M2897" s="83"/>
      <c r="N2897" s="83"/>
      <c r="O2897" s="83"/>
      <c r="P2897" s="83"/>
      <c r="Q2897" s="83"/>
      <c r="R2897" s="83"/>
      <c r="S2897" s="83"/>
    </row>
    <row r="2898" spans="1:19" s="47" customFormat="1" ht="24.75" customHeight="1">
      <c r="A2898" s="189"/>
      <c r="C2898" s="72"/>
      <c r="E2898" s="72"/>
      <c r="F2898" s="72"/>
      <c r="G2898" s="72"/>
      <c r="H2898" s="154"/>
      <c r="I2898" s="73"/>
      <c r="K2898" s="83"/>
      <c r="L2898" s="83"/>
      <c r="M2898" s="83"/>
      <c r="N2898" s="83"/>
      <c r="O2898" s="83"/>
      <c r="P2898" s="83"/>
      <c r="Q2898" s="83"/>
      <c r="R2898" s="83"/>
      <c r="S2898" s="83"/>
    </row>
    <row r="2899" spans="1:19" s="47" customFormat="1" ht="24.75" customHeight="1">
      <c r="A2899" s="189"/>
      <c r="C2899" s="72"/>
      <c r="E2899" s="72"/>
      <c r="F2899" s="72"/>
      <c r="G2899" s="72"/>
      <c r="H2899" s="154"/>
      <c r="I2899" s="73"/>
      <c r="K2899" s="83"/>
      <c r="L2899" s="83"/>
      <c r="M2899" s="83"/>
      <c r="N2899" s="83"/>
      <c r="O2899" s="83"/>
      <c r="P2899" s="83"/>
      <c r="Q2899" s="83"/>
      <c r="R2899" s="83"/>
      <c r="S2899" s="83"/>
    </row>
    <row r="2900" spans="1:19" s="47" customFormat="1" ht="24.75" customHeight="1">
      <c r="A2900" s="189"/>
      <c r="C2900" s="72"/>
      <c r="E2900" s="72"/>
      <c r="F2900" s="72"/>
      <c r="G2900" s="72"/>
      <c r="H2900" s="154"/>
      <c r="I2900" s="73"/>
      <c r="K2900" s="83"/>
      <c r="L2900" s="83"/>
      <c r="M2900" s="83"/>
      <c r="N2900" s="83"/>
      <c r="O2900" s="83"/>
      <c r="P2900" s="83"/>
      <c r="Q2900" s="83"/>
      <c r="R2900" s="83"/>
      <c r="S2900" s="83"/>
    </row>
    <row r="2901" spans="1:19" s="47" customFormat="1" ht="24.75" customHeight="1">
      <c r="A2901" s="189"/>
      <c r="C2901" s="72"/>
      <c r="E2901" s="72"/>
      <c r="F2901" s="72"/>
      <c r="G2901" s="72"/>
      <c r="H2901" s="154"/>
      <c r="I2901" s="73"/>
      <c r="K2901" s="83"/>
      <c r="L2901" s="83"/>
      <c r="M2901" s="83"/>
      <c r="N2901" s="83"/>
      <c r="O2901" s="83"/>
      <c r="P2901" s="83"/>
      <c r="Q2901" s="83"/>
      <c r="R2901" s="83"/>
      <c r="S2901" s="83"/>
    </row>
    <row r="2902" spans="1:19" s="47" customFormat="1" ht="24.75" customHeight="1">
      <c r="A2902" s="189"/>
      <c r="C2902" s="72"/>
      <c r="E2902" s="72"/>
      <c r="F2902" s="72"/>
      <c r="G2902" s="72"/>
      <c r="H2902" s="154"/>
      <c r="I2902" s="73"/>
      <c r="K2902" s="83"/>
      <c r="L2902" s="83"/>
      <c r="M2902" s="83"/>
      <c r="N2902" s="83"/>
      <c r="O2902" s="83"/>
      <c r="P2902" s="83"/>
      <c r="Q2902" s="83"/>
      <c r="R2902" s="83"/>
      <c r="S2902" s="83"/>
    </row>
    <row r="2903" spans="1:19" s="47" customFormat="1" ht="24.75" customHeight="1">
      <c r="A2903" s="189"/>
      <c r="C2903" s="72"/>
      <c r="E2903" s="72"/>
      <c r="F2903" s="72"/>
      <c r="G2903" s="72"/>
      <c r="H2903" s="154"/>
      <c r="I2903" s="73"/>
      <c r="K2903" s="83"/>
      <c r="L2903" s="83"/>
      <c r="M2903" s="83"/>
      <c r="N2903" s="83"/>
      <c r="O2903" s="83"/>
      <c r="P2903" s="83"/>
      <c r="Q2903" s="83"/>
      <c r="R2903" s="83"/>
      <c r="S2903" s="83"/>
    </row>
    <row r="2904" spans="1:19" s="47" customFormat="1" ht="24.75" customHeight="1">
      <c r="A2904" s="189"/>
      <c r="C2904" s="72"/>
      <c r="E2904" s="72"/>
      <c r="F2904" s="72"/>
      <c r="G2904" s="72"/>
      <c r="H2904" s="154"/>
      <c r="I2904" s="73"/>
      <c r="K2904" s="83"/>
      <c r="L2904" s="83"/>
      <c r="M2904" s="83"/>
      <c r="N2904" s="83"/>
      <c r="O2904" s="83"/>
      <c r="P2904" s="83"/>
      <c r="Q2904" s="83"/>
      <c r="R2904" s="83"/>
      <c r="S2904" s="83"/>
    </row>
    <row r="2905" spans="1:19" s="47" customFormat="1" ht="24.75" customHeight="1">
      <c r="A2905" s="189"/>
      <c r="C2905" s="72"/>
      <c r="E2905" s="72"/>
      <c r="F2905" s="72"/>
      <c r="G2905" s="72"/>
      <c r="H2905" s="154"/>
      <c r="I2905" s="73"/>
      <c r="K2905" s="83"/>
      <c r="L2905" s="83"/>
      <c r="M2905" s="83"/>
      <c r="N2905" s="83"/>
      <c r="O2905" s="83"/>
      <c r="P2905" s="83"/>
      <c r="Q2905" s="83"/>
      <c r="R2905" s="83"/>
      <c r="S2905" s="83"/>
    </row>
    <row r="2906" spans="1:19" s="47" customFormat="1" ht="24.75" customHeight="1">
      <c r="A2906" s="189"/>
      <c r="C2906" s="72"/>
      <c r="E2906" s="72"/>
      <c r="F2906" s="72"/>
      <c r="G2906" s="72"/>
      <c r="H2906" s="154"/>
      <c r="I2906" s="73"/>
      <c r="K2906" s="83"/>
      <c r="L2906" s="83"/>
      <c r="M2906" s="83"/>
      <c r="N2906" s="83"/>
      <c r="O2906" s="83"/>
      <c r="P2906" s="83"/>
      <c r="Q2906" s="83"/>
      <c r="R2906" s="83"/>
      <c r="S2906" s="83"/>
    </row>
    <row r="2907" spans="1:19" s="47" customFormat="1" ht="24.75" customHeight="1">
      <c r="A2907" s="189"/>
      <c r="C2907" s="72"/>
      <c r="E2907" s="72"/>
      <c r="F2907" s="72"/>
      <c r="G2907" s="72"/>
      <c r="H2907" s="154"/>
      <c r="I2907" s="73"/>
      <c r="K2907" s="83"/>
      <c r="L2907" s="83"/>
      <c r="M2907" s="83"/>
      <c r="N2907" s="83"/>
      <c r="O2907" s="83"/>
      <c r="P2907" s="83"/>
      <c r="Q2907" s="83"/>
      <c r="R2907" s="83"/>
      <c r="S2907" s="83"/>
    </row>
    <row r="2908" spans="1:19" s="47" customFormat="1" ht="24.75" customHeight="1">
      <c r="A2908" s="189"/>
      <c r="C2908" s="72"/>
      <c r="E2908" s="72"/>
      <c r="F2908" s="72"/>
      <c r="G2908" s="72"/>
      <c r="H2908" s="154"/>
      <c r="I2908" s="73"/>
      <c r="K2908" s="83"/>
      <c r="L2908" s="83"/>
      <c r="M2908" s="83"/>
      <c r="N2908" s="83"/>
      <c r="O2908" s="83"/>
      <c r="P2908" s="83"/>
      <c r="Q2908" s="83"/>
      <c r="R2908" s="83"/>
      <c r="S2908" s="83"/>
    </row>
    <row r="2909" spans="1:32" s="47" customFormat="1" ht="24.75" customHeight="1">
      <c r="A2909" s="189"/>
      <c r="C2909" s="72"/>
      <c r="E2909" s="72"/>
      <c r="F2909" s="72"/>
      <c r="G2909" s="72"/>
      <c r="H2909" s="154"/>
      <c r="I2909" s="73"/>
      <c r="K2909" s="83"/>
      <c r="L2909" s="83"/>
      <c r="M2909" s="83"/>
      <c r="N2909" s="83"/>
      <c r="O2909" s="83"/>
      <c r="P2909" s="83"/>
      <c r="Q2909" s="83"/>
      <c r="R2909" s="83"/>
      <c r="S2909" s="83"/>
      <c r="T2909" s="83"/>
      <c r="U2909" s="83"/>
      <c r="V2909" s="83"/>
      <c r="W2909" s="83"/>
      <c r="X2909" s="83"/>
      <c r="Y2909" s="83"/>
      <c r="Z2909" s="83"/>
      <c r="AA2909" s="83"/>
      <c r="AB2909" s="83"/>
      <c r="AC2909" s="83"/>
      <c r="AD2909" s="83"/>
      <c r="AE2909" s="83"/>
      <c r="AF2909" s="83"/>
    </row>
    <row r="2910" ht="24.75" customHeight="1"/>
    <row r="2911" ht="24.75" customHeight="1"/>
    <row r="2912" ht="24.75" customHeight="1"/>
    <row r="2913" ht="24.75" customHeight="1"/>
    <row r="2914" ht="24.75" customHeight="1"/>
    <row r="2915" ht="24.75" customHeight="1"/>
    <row r="2916" ht="24.75" customHeight="1"/>
    <row r="2917" ht="24.75" customHeight="1"/>
    <row r="2918" spans="20:32" ht="24.75" customHeight="1">
      <c r="T2918" s="47"/>
      <c r="U2918" s="47"/>
      <c r="V2918" s="47"/>
      <c r="W2918" s="47"/>
      <c r="X2918" s="47"/>
      <c r="Y2918" s="47"/>
      <c r="Z2918" s="47"/>
      <c r="AA2918" s="47"/>
      <c r="AB2918" s="47"/>
      <c r="AC2918" s="47"/>
      <c r="AD2918" s="47"/>
      <c r="AE2918" s="47"/>
      <c r="AF2918" s="47"/>
    </row>
    <row r="2919" ht="24.75" customHeight="1"/>
    <row r="2920" ht="24.75" customHeight="1"/>
    <row r="2921" ht="24.75" customHeight="1"/>
    <row r="2922" ht="24.75" customHeight="1"/>
    <row r="2923" ht="24.75" customHeight="1"/>
    <row r="2924" ht="24.75" customHeight="1"/>
    <row r="2925" ht="24.75" customHeight="1"/>
    <row r="2926" ht="24.75" customHeight="1"/>
    <row r="2927" ht="24.75" customHeight="1"/>
    <row r="2928" ht="24.75" customHeight="1"/>
    <row r="2929" ht="24.75" customHeight="1"/>
    <row r="2930" ht="24.75" customHeight="1"/>
    <row r="2931" ht="24.75" customHeight="1"/>
    <row r="2932" ht="24.75" customHeight="1"/>
    <row r="2933" ht="24.75" customHeight="1"/>
    <row r="2934" ht="24.75" customHeight="1"/>
    <row r="2935" ht="24.75" customHeight="1"/>
    <row r="2936" ht="24.75" customHeight="1"/>
    <row r="2937" ht="24.75" customHeight="1"/>
    <row r="2938" ht="24.75" customHeight="1"/>
    <row r="2939" ht="24.75" customHeight="1"/>
    <row r="2940" spans="1:32" s="47" customFormat="1" ht="24.75" customHeight="1">
      <c r="A2940" s="189"/>
      <c r="C2940" s="72"/>
      <c r="E2940" s="72"/>
      <c r="F2940" s="72"/>
      <c r="G2940" s="72"/>
      <c r="H2940" s="154"/>
      <c r="I2940" s="73"/>
      <c r="K2940" s="83"/>
      <c r="L2940" s="83"/>
      <c r="M2940" s="83"/>
      <c r="N2940" s="83"/>
      <c r="O2940" s="83"/>
      <c r="P2940" s="83"/>
      <c r="Q2940" s="83"/>
      <c r="R2940" s="83"/>
      <c r="S2940" s="83"/>
      <c r="T2940" s="83"/>
      <c r="U2940" s="83"/>
      <c r="V2940" s="83"/>
      <c r="W2940" s="83"/>
      <c r="X2940" s="83"/>
      <c r="Y2940" s="83"/>
      <c r="Z2940" s="83"/>
      <c r="AA2940" s="83"/>
      <c r="AB2940" s="83"/>
      <c r="AC2940" s="83"/>
      <c r="AD2940" s="83"/>
      <c r="AE2940" s="83"/>
      <c r="AF2940" s="83"/>
    </row>
    <row r="2941" spans="1:32" s="47" customFormat="1" ht="24.75" customHeight="1">
      <c r="A2941" s="189"/>
      <c r="C2941" s="72"/>
      <c r="E2941" s="72"/>
      <c r="F2941" s="72"/>
      <c r="G2941" s="72"/>
      <c r="H2941" s="154"/>
      <c r="I2941" s="73"/>
      <c r="K2941" s="83"/>
      <c r="L2941" s="83"/>
      <c r="M2941" s="83"/>
      <c r="N2941" s="83"/>
      <c r="O2941" s="83"/>
      <c r="P2941" s="83"/>
      <c r="Q2941" s="83"/>
      <c r="R2941" s="83"/>
      <c r="S2941" s="83"/>
      <c r="T2941" s="83"/>
      <c r="U2941" s="83"/>
      <c r="V2941" s="83"/>
      <c r="W2941" s="83"/>
      <c r="X2941" s="83"/>
      <c r="Y2941" s="83"/>
      <c r="Z2941" s="83"/>
      <c r="AA2941" s="83"/>
      <c r="AB2941" s="83"/>
      <c r="AC2941" s="83"/>
      <c r="AD2941" s="83"/>
      <c r="AE2941" s="83"/>
      <c r="AF2941" s="83"/>
    </row>
    <row r="2942" ht="24.75" customHeight="1"/>
    <row r="2943" ht="24.75" customHeight="1"/>
    <row r="2944" ht="24.75" customHeight="1"/>
    <row r="2945" ht="24.75" customHeight="1"/>
    <row r="2946" ht="24.75" customHeight="1"/>
    <row r="2947" ht="24.75" customHeight="1"/>
    <row r="2948" ht="24.75" customHeight="1"/>
    <row r="2949" spans="20:32" ht="24.75" customHeight="1">
      <c r="T2949" s="47"/>
      <c r="U2949" s="47"/>
      <c r="V2949" s="47"/>
      <c r="W2949" s="47"/>
      <c r="X2949" s="47"/>
      <c r="Y2949" s="47"/>
      <c r="Z2949" s="47"/>
      <c r="AA2949" s="47"/>
      <c r="AB2949" s="47"/>
      <c r="AC2949" s="47"/>
      <c r="AD2949" s="47"/>
      <c r="AE2949" s="47"/>
      <c r="AF2949" s="47"/>
    </row>
    <row r="2950" spans="20:32" ht="24.75" customHeight="1">
      <c r="T2950" s="47"/>
      <c r="U2950" s="47"/>
      <c r="V2950" s="47"/>
      <c r="W2950" s="47"/>
      <c r="X2950" s="47"/>
      <c r="Y2950" s="47"/>
      <c r="Z2950" s="47"/>
      <c r="AA2950" s="47"/>
      <c r="AB2950" s="47"/>
      <c r="AC2950" s="47"/>
      <c r="AD2950" s="47"/>
      <c r="AE2950" s="47"/>
      <c r="AF2950" s="47"/>
    </row>
    <row r="2951" ht="24.75" customHeight="1"/>
    <row r="2952" ht="24.75" customHeight="1"/>
    <row r="2953" ht="24.75" customHeight="1"/>
    <row r="2954" ht="24.75" customHeight="1"/>
    <row r="2955" ht="24.75" customHeight="1"/>
    <row r="2956" ht="24.75" customHeight="1"/>
    <row r="2957" ht="24.75" customHeight="1"/>
    <row r="2958" ht="24.75" customHeight="1"/>
    <row r="2959" ht="24.75" customHeight="1"/>
    <row r="2960" ht="24.75" customHeight="1"/>
    <row r="2961" ht="24.75" customHeight="1"/>
    <row r="2962" ht="24.75" customHeight="1"/>
    <row r="2963" ht="24.75" customHeight="1"/>
    <row r="2964" ht="24.75" customHeight="1"/>
    <row r="2965" ht="24.75" customHeight="1"/>
    <row r="2966" ht="24.75" customHeight="1"/>
    <row r="2967" ht="24.75" customHeight="1"/>
    <row r="2968" ht="27.75" customHeight="1"/>
    <row r="2969" ht="24.75" customHeight="1"/>
    <row r="2970" ht="24.75" customHeight="1"/>
    <row r="2971" ht="24.75" customHeight="1"/>
    <row r="2972" spans="1:19" s="47" customFormat="1" ht="24.75" customHeight="1">
      <c r="A2972" s="189"/>
      <c r="C2972" s="72"/>
      <c r="E2972" s="72"/>
      <c r="F2972" s="72"/>
      <c r="G2972" s="72"/>
      <c r="H2972" s="154"/>
      <c r="I2972" s="73"/>
      <c r="K2972" s="83"/>
      <c r="L2972" s="83"/>
      <c r="M2972" s="83"/>
      <c r="N2972" s="83"/>
      <c r="O2972" s="83"/>
      <c r="P2972" s="83"/>
      <c r="Q2972" s="83"/>
      <c r="R2972" s="83"/>
      <c r="S2972" s="83"/>
    </row>
    <row r="2973" ht="24.75" customHeight="1"/>
    <row r="2974" ht="24.75" customHeight="1"/>
    <row r="2975" ht="24.75" customHeight="1"/>
    <row r="2976" ht="24.75" customHeight="1"/>
    <row r="2977" spans="1:19" s="47" customFormat="1" ht="24.75" customHeight="1">
      <c r="A2977" s="189"/>
      <c r="C2977" s="72"/>
      <c r="E2977" s="72"/>
      <c r="F2977" s="72"/>
      <c r="G2977" s="72"/>
      <c r="H2977" s="154"/>
      <c r="I2977" s="73"/>
      <c r="K2977" s="83"/>
      <c r="L2977" s="83"/>
      <c r="M2977" s="83"/>
      <c r="N2977" s="83"/>
      <c r="O2977" s="83"/>
      <c r="P2977" s="83"/>
      <c r="Q2977" s="83"/>
      <c r="R2977" s="83"/>
      <c r="S2977" s="83"/>
    </row>
    <row r="2978" ht="24.75" customHeight="1"/>
    <row r="2979" ht="24.75" customHeight="1"/>
    <row r="2980" ht="24.75" customHeight="1"/>
    <row r="2981" ht="24.75" customHeight="1"/>
    <row r="2982" ht="24.75" customHeight="1"/>
    <row r="2983" ht="24.75" customHeight="1"/>
    <row r="2984" spans="1:19" s="47" customFormat="1" ht="24.75" customHeight="1">
      <c r="A2984" s="189"/>
      <c r="C2984" s="72"/>
      <c r="E2984" s="72"/>
      <c r="F2984" s="72"/>
      <c r="G2984" s="72"/>
      <c r="H2984" s="154"/>
      <c r="I2984" s="73"/>
      <c r="K2984" s="83"/>
      <c r="L2984" s="83"/>
      <c r="M2984" s="83"/>
      <c r="N2984" s="83"/>
      <c r="O2984" s="83"/>
      <c r="P2984" s="83"/>
      <c r="Q2984" s="83"/>
      <c r="R2984" s="83"/>
      <c r="S2984" s="83"/>
    </row>
    <row r="2985" ht="24.75" customHeight="1"/>
    <row r="2986" ht="24.75" customHeight="1"/>
    <row r="2987" ht="24.75" customHeight="1"/>
    <row r="2988" ht="24.75" customHeight="1"/>
    <row r="2989" ht="24.75" customHeight="1"/>
    <row r="2990" ht="24.75" customHeight="1"/>
    <row r="2991" ht="24.75" customHeight="1"/>
    <row r="2992" ht="24.75" customHeight="1"/>
    <row r="2993" ht="24.75" customHeight="1"/>
    <row r="2994" ht="24.75" customHeight="1"/>
    <row r="2995" ht="24.75" customHeight="1"/>
    <row r="2996" spans="1:19" s="47" customFormat="1" ht="24.75" customHeight="1">
      <c r="A2996" s="189"/>
      <c r="C2996" s="72"/>
      <c r="E2996" s="72"/>
      <c r="F2996" s="72"/>
      <c r="G2996" s="72"/>
      <c r="H2996" s="154"/>
      <c r="I2996" s="73"/>
      <c r="K2996" s="83"/>
      <c r="L2996" s="83"/>
      <c r="M2996" s="83"/>
      <c r="N2996" s="83"/>
      <c r="O2996" s="83"/>
      <c r="P2996" s="83"/>
      <c r="Q2996" s="83"/>
      <c r="R2996" s="83"/>
      <c r="S2996" s="83"/>
    </row>
    <row r="2997" ht="24.75" customHeight="1"/>
    <row r="2998" spans="1:19" s="47" customFormat="1" ht="24.75" customHeight="1">
      <c r="A2998" s="189"/>
      <c r="C2998" s="72"/>
      <c r="E2998" s="72"/>
      <c r="F2998" s="72"/>
      <c r="G2998" s="72"/>
      <c r="H2998" s="154"/>
      <c r="I2998" s="73"/>
      <c r="K2998" s="83"/>
      <c r="L2998" s="83"/>
      <c r="M2998" s="83"/>
      <c r="N2998" s="83"/>
      <c r="O2998" s="83"/>
      <c r="P2998" s="83"/>
      <c r="Q2998" s="83"/>
      <c r="R2998" s="83"/>
      <c r="S2998" s="83"/>
    </row>
    <row r="2999" spans="1:19" s="47" customFormat="1" ht="24.75" customHeight="1">
      <c r="A2999" s="189"/>
      <c r="C2999" s="72"/>
      <c r="E2999" s="72"/>
      <c r="F2999" s="72"/>
      <c r="G2999" s="72"/>
      <c r="H2999" s="154"/>
      <c r="I2999" s="73"/>
      <c r="K2999" s="83"/>
      <c r="L2999" s="83"/>
      <c r="M2999" s="83"/>
      <c r="N2999" s="83"/>
      <c r="O2999" s="83"/>
      <c r="P2999" s="83"/>
      <c r="Q2999" s="83"/>
      <c r="R2999" s="83"/>
      <c r="S2999" s="83"/>
    </row>
    <row r="3000" spans="1:19" s="47" customFormat="1" ht="24.75" customHeight="1">
      <c r="A3000" s="189"/>
      <c r="C3000" s="72"/>
      <c r="E3000" s="72"/>
      <c r="F3000" s="72"/>
      <c r="G3000" s="72"/>
      <c r="H3000" s="154"/>
      <c r="I3000" s="73"/>
      <c r="K3000" s="83"/>
      <c r="L3000" s="83"/>
      <c r="M3000" s="83"/>
      <c r="N3000" s="83"/>
      <c r="O3000" s="83"/>
      <c r="P3000" s="83"/>
      <c r="Q3000" s="83"/>
      <c r="R3000" s="83"/>
      <c r="S3000" s="83"/>
    </row>
    <row r="3001" spans="1:19" s="47" customFormat="1" ht="24.75" customHeight="1">
      <c r="A3001" s="189"/>
      <c r="C3001" s="72"/>
      <c r="E3001" s="72"/>
      <c r="F3001" s="72"/>
      <c r="G3001" s="72"/>
      <c r="H3001" s="154"/>
      <c r="I3001" s="73"/>
      <c r="K3001" s="83"/>
      <c r="L3001" s="83"/>
      <c r="M3001" s="83"/>
      <c r="N3001" s="83"/>
      <c r="O3001" s="83"/>
      <c r="P3001" s="83"/>
      <c r="Q3001" s="83"/>
      <c r="R3001" s="83"/>
      <c r="S3001" s="83"/>
    </row>
    <row r="3002" spans="1:19" s="47" customFormat="1" ht="24.75" customHeight="1">
      <c r="A3002" s="189"/>
      <c r="C3002" s="72"/>
      <c r="E3002" s="72"/>
      <c r="F3002" s="72"/>
      <c r="G3002" s="72"/>
      <c r="H3002" s="154"/>
      <c r="I3002" s="73"/>
      <c r="K3002" s="83"/>
      <c r="L3002" s="83"/>
      <c r="M3002" s="83"/>
      <c r="N3002" s="83"/>
      <c r="O3002" s="83"/>
      <c r="P3002" s="83"/>
      <c r="Q3002" s="83"/>
      <c r="R3002" s="83"/>
      <c r="S3002" s="83"/>
    </row>
    <row r="3003" spans="1:19" s="47" customFormat="1" ht="24.75" customHeight="1">
      <c r="A3003" s="189"/>
      <c r="C3003" s="72"/>
      <c r="E3003" s="72"/>
      <c r="F3003" s="72"/>
      <c r="G3003" s="72"/>
      <c r="H3003" s="154"/>
      <c r="I3003" s="73"/>
      <c r="K3003" s="83"/>
      <c r="L3003" s="83"/>
      <c r="M3003" s="83"/>
      <c r="N3003" s="83"/>
      <c r="O3003" s="83"/>
      <c r="P3003" s="83"/>
      <c r="Q3003" s="83"/>
      <c r="R3003" s="83"/>
      <c r="S3003" s="83"/>
    </row>
    <row r="3004" spans="1:19" s="47" customFormat="1" ht="24.75" customHeight="1">
      <c r="A3004" s="189"/>
      <c r="C3004" s="72"/>
      <c r="E3004" s="72"/>
      <c r="F3004" s="72"/>
      <c r="G3004" s="72"/>
      <c r="H3004" s="154"/>
      <c r="I3004" s="73"/>
      <c r="K3004" s="83"/>
      <c r="L3004" s="83"/>
      <c r="M3004" s="83"/>
      <c r="N3004" s="83"/>
      <c r="O3004" s="83"/>
      <c r="P3004" s="83"/>
      <c r="Q3004" s="83"/>
      <c r="R3004" s="83"/>
      <c r="S3004" s="83"/>
    </row>
    <row r="3005" spans="1:19" s="47" customFormat="1" ht="24.75" customHeight="1">
      <c r="A3005" s="189"/>
      <c r="C3005" s="72"/>
      <c r="E3005" s="72"/>
      <c r="F3005" s="72"/>
      <c r="G3005" s="72"/>
      <c r="H3005" s="154"/>
      <c r="I3005" s="73"/>
      <c r="K3005" s="83"/>
      <c r="L3005" s="83"/>
      <c r="M3005" s="83"/>
      <c r="N3005" s="83"/>
      <c r="O3005" s="83"/>
      <c r="P3005" s="83"/>
      <c r="Q3005" s="83"/>
      <c r="R3005" s="83"/>
      <c r="S3005" s="83"/>
    </row>
    <row r="3006" spans="1:19" s="47" customFormat="1" ht="24.75" customHeight="1">
      <c r="A3006" s="189"/>
      <c r="C3006" s="72"/>
      <c r="E3006" s="72"/>
      <c r="F3006" s="72"/>
      <c r="G3006" s="72"/>
      <c r="H3006" s="154"/>
      <c r="I3006" s="73"/>
      <c r="K3006" s="83"/>
      <c r="L3006" s="83"/>
      <c r="M3006" s="83"/>
      <c r="N3006" s="83"/>
      <c r="O3006" s="83"/>
      <c r="P3006" s="83"/>
      <c r="Q3006" s="83"/>
      <c r="R3006" s="83"/>
      <c r="S3006" s="83"/>
    </row>
    <row r="3007" spans="1:19" s="47" customFormat="1" ht="24.75" customHeight="1">
      <c r="A3007" s="189"/>
      <c r="C3007" s="72"/>
      <c r="E3007" s="72"/>
      <c r="F3007" s="72"/>
      <c r="G3007" s="72"/>
      <c r="H3007" s="154"/>
      <c r="I3007" s="73"/>
      <c r="K3007" s="83"/>
      <c r="L3007" s="83"/>
      <c r="M3007" s="83"/>
      <c r="N3007" s="83"/>
      <c r="O3007" s="83"/>
      <c r="P3007" s="83"/>
      <c r="Q3007" s="83"/>
      <c r="R3007" s="83"/>
      <c r="S3007" s="83"/>
    </row>
    <row r="3008" ht="24.75" customHeight="1"/>
    <row r="3009" ht="24.75" customHeight="1"/>
    <row r="3010" ht="24.75" customHeight="1"/>
    <row r="3011" ht="24.75" customHeight="1"/>
    <row r="3012" ht="24.75" customHeight="1"/>
    <row r="3013" ht="24.75" customHeight="1"/>
    <row r="3014" ht="27.75" customHeight="1"/>
    <row r="3015" ht="24.75" customHeight="1"/>
    <row r="3016" ht="24.75" customHeight="1"/>
    <row r="3017" ht="24.75" customHeight="1"/>
    <row r="3018" ht="24.75" customHeight="1"/>
    <row r="3019" ht="24.75" customHeight="1"/>
    <row r="3020" ht="24.75" customHeight="1"/>
    <row r="3021" ht="24.75" customHeight="1"/>
    <row r="3022" ht="24.75" customHeight="1"/>
    <row r="3023" ht="24.75" customHeight="1"/>
    <row r="3024" ht="27.75" customHeight="1"/>
    <row r="3025" ht="24.75" customHeight="1"/>
    <row r="3026" ht="24.75" customHeight="1"/>
    <row r="3027" ht="24.75" customHeight="1"/>
    <row r="3028" ht="24.75" customHeight="1"/>
    <row r="3029" ht="24.75" customHeight="1"/>
    <row r="3030" ht="24.75" customHeight="1"/>
    <row r="3031" ht="24.75" customHeight="1"/>
    <row r="3032" ht="24.75" customHeight="1"/>
    <row r="3033" ht="24.75" customHeight="1"/>
    <row r="3034" spans="1:19" s="47" customFormat="1" ht="24.75" customHeight="1">
      <c r="A3034" s="189"/>
      <c r="C3034" s="72"/>
      <c r="E3034" s="72"/>
      <c r="F3034" s="72"/>
      <c r="G3034" s="72"/>
      <c r="H3034" s="154"/>
      <c r="I3034" s="73"/>
      <c r="K3034" s="83"/>
      <c r="L3034" s="83"/>
      <c r="M3034" s="83"/>
      <c r="N3034" s="83"/>
      <c r="O3034" s="83"/>
      <c r="P3034" s="83"/>
      <c r="Q3034" s="83"/>
      <c r="R3034" s="83"/>
      <c r="S3034" s="83"/>
    </row>
    <row r="3035" ht="24.75" customHeight="1"/>
    <row r="3036" ht="24.75" customHeight="1"/>
    <row r="3037" ht="24.75" customHeight="1"/>
    <row r="3038" ht="24.75" customHeight="1"/>
    <row r="3039" ht="24.75" customHeight="1"/>
    <row r="3040" ht="24.75" customHeight="1"/>
    <row r="3041" ht="24.75" customHeight="1"/>
    <row r="3042" ht="24.75" customHeight="1"/>
    <row r="3043" spans="1:19" s="47" customFormat="1" ht="24.75" customHeight="1">
      <c r="A3043" s="189"/>
      <c r="C3043" s="72"/>
      <c r="E3043" s="72"/>
      <c r="F3043" s="72"/>
      <c r="G3043" s="72"/>
      <c r="H3043" s="154"/>
      <c r="I3043" s="73"/>
      <c r="K3043" s="83"/>
      <c r="L3043" s="83"/>
      <c r="M3043" s="83"/>
      <c r="N3043" s="83"/>
      <c r="O3043" s="83"/>
      <c r="P3043" s="83"/>
      <c r="Q3043" s="83"/>
      <c r="R3043" s="83"/>
      <c r="S3043" s="83"/>
    </row>
    <row r="3044" ht="24.75" customHeight="1"/>
    <row r="3045" ht="24.75" customHeight="1"/>
    <row r="3046" ht="24.75" customHeight="1">
      <c r="U3046" s="83">
        <v>100</v>
      </c>
    </row>
    <row r="3047" ht="24.75" customHeight="1">
      <c r="U3047" s="83">
        <v>60</v>
      </c>
    </row>
    <row r="3048" ht="24.75" customHeight="1"/>
    <row r="3049" ht="24.75" customHeight="1"/>
    <row r="3050" ht="24.75" customHeight="1"/>
    <row r="3051" ht="24.75" customHeight="1"/>
    <row r="3052" ht="24.75" customHeight="1"/>
    <row r="3053" ht="24.75" customHeight="1"/>
    <row r="3054" ht="24.75" customHeight="1"/>
    <row r="3055" ht="24.75" customHeight="1"/>
    <row r="3056" ht="24.75" customHeight="1"/>
    <row r="3057" ht="24.75" customHeight="1"/>
    <row r="3058" ht="24.75" customHeight="1"/>
    <row r="3059" ht="24.75" customHeight="1"/>
    <row r="3060" ht="24.75" customHeight="1"/>
    <row r="3061" ht="24.75" customHeight="1"/>
    <row r="3062" ht="27.75" customHeight="1"/>
    <row r="3063" ht="27.75" customHeight="1"/>
    <row r="3064" ht="27.75" customHeight="1"/>
    <row r="3065" ht="24.75" customHeight="1"/>
    <row r="3066" ht="24.75" customHeight="1"/>
    <row r="3067" ht="24.75" customHeight="1"/>
    <row r="3068" ht="27.75" customHeight="1"/>
    <row r="3069" ht="24.75" customHeight="1"/>
    <row r="3070" ht="24.75" customHeight="1"/>
    <row r="3071" ht="24.75" customHeight="1"/>
    <row r="3072" ht="24.75" customHeight="1"/>
    <row r="3073" spans="1:19" s="47" customFormat="1" ht="24.75" customHeight="1">
      <c r="A3073" s="189"/>
      <c r="C3073" s="72"/>
      <c r="E3073" s="72"/>
      <c r="F3073" s="72"/>
      <c r="G3073" s="72"/>
      <c r="H3073" s="154"/>
      <c r="I3073" s="73"/>
      <c r="K3073" s="83"/>
      <c r="L3073" s="83"/>
      <c r="M3073" s="83"/>
      <c r="N3073" s="83"/>
      <c r="O3073" s="83"/>
      <c r="P3073" s="83"/>
      <c r="Q3073" s="83"/>
      <c r="R3073" s="83"/>
      <c r="S3073" s="83"/>
    </row>
    <row r="3074" ht="24.75" customHeight="1"/>
    <row r="3075" ht="24.75" customHeight="1"/>
    <row r="3076" ht="24.75" customHeight="1"/>
    <row r="3077" ht="24.75" customHeight="1"/>
    <row r="3078" ht="24.75" customHeight="1"/>
    <row r="3079" ht="24.75" customHeight="1"/>
    <row r="3080" ht="24.75" customHeight="1"/>
    <row r="3081" ht="24.75" customHeight="1"/>
    <row r="3082" ht="24.75" customHeight="1"/>
    <row r="3083" ht="24.75" customHeight="1"/>
    <row r="3084" ht="24.75" customHeight="1"/>
    <row r="3085" ht="24.75" customHeight="1"/>
    <row r="3086" ht="24.75" customHeight="1"/>
    <row r="3087" ht="24.75" customHeight="1"/>
    <row r="3088" ht="24.75" customHeight="1"/>
    <row r="3089" ht="24.75" customHeight="1"/>
    <row r="3090" ht="27.75" customHeight="1"/>
    <row r="3091" ht="24.75" customHeight="1"/>
    <row r="3092" ht="24.75" customHeight="1"/>
    <row r="3093" ht="24.75" customHeight="1"/>
    <row r="3094" ht="24.75" customHeight="1"/>
    <row r="3095" ht="24.75" customHeight="1"/>
    <row r="3096" spans="1:19" s="47" customFormat="1" ht="24.75" customHeight="1">
      <c r="A3096" s="189"/>
      <c r="C3096" s="72"/>
      <c r="E3096" s="72"/>
      <c r="F3096" s="72"/>
      <c r="G3096" s="72"/>
      <c r="H3096" s="154"/>
      <c r="I3096" s="73"/>
      <c r="K3096" s="83"/>
      <c r="L3096" s="83"/>
      <c r="M3096" s="83"/>
      <c r="N3096" s="83"/>
      <c r="O3096" s="83"/>
      <c r="P3096" s="83"/>
      <c r="Q3096" s="83"/>
      <c r="R3096" s="83"/>
      <c r="S3096" s="83"/>
    </row>
    <row r="3097" ht="24.75" customHeight="1"/>
    <row r="3098" ht="24.75" customHeight="1"/>
    <row r="3099" ht="24.75" customHeight="1"/>
    <row r="3100" ht="24.75" customHeight="1"/>
    <row r="3101" spans="1:19" s="47" customFormat="1" ht="24.75" customHeight="1">
      <c r="A3101" s="189"/>
      <c r="C3101" s="72"/>
      <c r="E3101" s="72"/>
      <c r="F3101" s="72"/>
      <c r="G3101" s="72"/>
      <c r="H3101" s="154"/>
      <c r="I3101" s="73"/>
      <c r="K3101" s="83"/>
      <c r="L3101" s="83"/>
      <c r="M3101" s="83"/>
      <c r="N3101" s="83"/>
      <c r="O3101" s="83"/>
      <c r="P3101" s="83"/>
      <c r="Q3101" s="83"/>
      <c r="R3101" s="83"/>
      <c r="S3101" s="83"/>
    </row>
    <row r="3102" ht="24.75" customHeight="1"/>
    <row r="3103" ht="24.75" customHeight="1"/>
    <row r="3104" ht="24.75" customHeight="1"/>
    <row r="3105" ht="24.75" customHeight="1"/>
    <row r="3106" ht="24.75" customHeight="1"/>
    <row r="3107" ht="24.75" customHeight="1"/>
    <row r="3108" ht="24.75" customHeight="1"/>
    <row r="3109" ht="24.75" customHeight="1"/>
    <row r="3110" ht="24.75" customHeight="1"/>
    <row r="3111" ht="24.75" customHeight="1"/>
    <row r="3112" spans="1:19" s="47" customFormat="1" ht="24.75" customHeight="1">
      <c r="A3112" s="189"/>
      <c r="C3112" s="72"/>
      <c r="E3112" s="72"/>
      <c r="F3112" s="72"/>
      <c r="G3112" s="72"/>
      <c r="H3112" s="154"/>
      <c r="I3112" s="73"/>
      <c r="K3112" s="83"/>
      <c r="L3112" s="83"/>
      <c r="M3112" s="83"/>
      <c r="N3112" s="83"/>
      <c r="O3112" s="83"/>
      <c r="P3112" s="83"/>
      <c r="Q3112" s="83"/>
      <c r="R3112" s="83"/>
      <c r="S3112" s="83"/>
    </row>
    <row r="3113" ht="24.75" customHeight="1"/>
    <row r="3114" ht="24.75" customHeight="1"/>
    <row r="3115" ht="24.75" customHeight="1"/>
    <row r="3116" ht="24.75" customHeight="1"/>
    <row r="3117" ht="24.75" customHeight="1"/>
    <row r="3118" ht="24.75" customHeight="1"/>
    <row r="3119" ht="24.75" customHeight="1"/>
    <row r="3120" ht="24.75" customHeight="1"/>
    <row r="3121" ht="27.75" customHeight="1"/>
    <row r="3122" ht="24.75" customHeight="1"/>
    <row r="3123" ht="24.75" customHeight="1"/>
    <row r="3124" ht="24.75" customHeight="1"/>
    <row r="3125" ht="24.75" customHeight="1"/>
    <row r="3126" ht="24.75" customHeight="1"/>
    <row r="3127" ht="24.75" customHeight="1"/>
    <row r="3128" ht="24.75" customHeight="1"/>
    <row r="3129" spans="1:19" s="47" customFormat="1" ht="24.75" customHeight="1">
      <c r="A3129" s="189"/>
      <c r="C3129" s="72"/>
      <c r="E3129" s="72"/>
      <c r="F3129" s="72"/>
      <c r="G3129" s="72"/>
      <c r="H3129" s="154"/>
      <c r="I3129" s="73"/>
      <c r="K3129" s="83"/>
      <c r="L3129" s="83"/>
      <c r="M3129" s="83"/>
      <c r="N3129" s="83"/>
      <c r="O3129" s="83"/>
      <c r="P3129" s="83"/>
      <c r="Q3129" s="83"/>
      <c r="R3129" s="83"/>
      <c r="S3129" s="83"/>
    </row>
    <row r="3130" ht="24.75" customHeight="1"/>
    <row r="3131" ht="24.75" customHeight="1"/>
    <row r="3132" ht="24.75" customHeight="1"/>
    <row r="3133" ht="24.75" customHeight="1"/>
    <row r="3134" ht="24.75" customHeight="1"/>
    <row r="3135" ht="24.75" customHeight="1"/>
    <row r="3136" spans="1:19" s="47" customFormat="1" ht="24.75" customHeight="1">
      <c r="A3136" s="189"/>
      <c r="C3136" s="72"/>
      <c r="E3136" s="72"/>
      <c r="F3136" s="72"/>
      <c r="G3136" s="72"/>
      <c r="H3136" s="154"/>
      <c r="I3136" s="73"/>
      <c r="K3136" s="83"/>
      <c r="L3136" s="83"/>
      <c r="M3136" s="83"/>
      <c r="N3136" s="83"/>
      <c r="O3136" s="83"/>
      <c r="P3136" s="83"/>
      <c r="Q3136" s="83"/>
      <c r="R3136" s="83"/>
      <c r="S3136" s="83"/>
    </row>
    <row r="3137" ht="24.75" customHeight="1"/>
    <row r="3138" ht="24.75" customHeight="1"/>
    <row r="3139" ht="24.75" customHeight="1"/>
    <row r="3140" ht="24.75" customHeight="1"/>
    <row r="3141" ht="24.75" customHeight="1"/>
    <row r="3142" ht="24.75" customHeight="1"/>
    <row r="3143" ht="24.75" customHeight="1"/>
    <row r="3144" ht="24.75" customHeight="1"/>
    <row r="3145" ht="24.75" customHeight="1"/>
    <row r="3146" ht="24.75" customHeight="1"/>
    <row r="3147" ht="24.75" customHeight="1"/>
    <row r="3148" ht="27.75" customHeight="1"/>
    <row r="3149" ht="24.75" customHeight="1"/>
    <row r="3150" ht="24.75" customHeight="1"/>
    <row r="3151" ht="24.75" customHeight="1"/>
    <row r="3152" ht="24.75" customHeight="1"/>
    <row r="3153" ht="24.75" customHeight="1"/>
    <row r="3154" ht="24.75" customHeight="1"/>
    <row r="3155" ht="24.75" customHeight="1"/>
    <row r="3156" ht="24.75" customHeight="1"/>
    <row r="3157" ht="24.75" customHeight="1"/>
    <row r="3158" ht="24.75" customHeight="1"/>
    <row r="3159" ht="24.75" customHeight="1"/>
    <row r="3160" ht="24.75" customHeight="1"/>
    <row r="3161" ht="24.75" customHeight="1"/>
    <row r="3162" ht="24.75" customHeight="1"/>
    <row r="3163" spans="1:19" s="47" customFormat="1" ht="24.75" customHeight="1">
      <c r="A3163" s="189"/>
      <c r="C3163" s="72"/>
      <c r="E3163" s="72"/>
      <c r="F3163" s="72"/>
      <c r="G3163" s="72"/>
      <c r="H3163" s="154"/>
      <c r="I3163" s="73"/>
      <c r="K3163" s="83"/>
      <c r="L3163" s="83"/>
      <c r="M3163" s="83"/>
      <c r="N3163" s="83"/>
      <c r="O3163" s="83"/>
      <c r="P3163" s="83"/>
      <c r="Q3163" s="83"/>
      <c r="R3163" s="83"/>
      <c r="S3163" s="83"/>
    </row>
    <row r="3164" ht="24.75" customHeight="1"/>
    <row r="3165" ht="24.75" customHeight="1"/>
    <row r="3166" ht="24.75" customHeight="1"/>
    <row r="3167" ht="24.75" customHeight="1"/>
    <row r="3168" ht="24.75" customHeight="1"/>
    <row r="3169" ht="24.75" customHeight="1"/>
    <row r="3170" ht="24.75" customHeight="1"/>
    <row r="3171" spans="1:19" s="47" customFormat="1" ht="24.75" customHeight="1">
      <c r="A3171" s="189"/>
      <c r="C3171" s="72"/>
      <c r="E3171" s="72"/>
      <c r="F3171" s="72"/>
      <c r="G3171" s="72"/>
      <c r="H3171" s="154"/>
      <c r="I3171" s="73"/>
      <c r="K3171" s="83"/>
      <c r="L3171" s="83"/>
      <c r="M3171" s="83"/>
      <c r="N3171" s="83"/>
      <c r="O3171" s="83"/>
      <c r="P3171" s="83"/>
      <c r="Q3171" s="83"/>
      <c r="R3171" s="83"/>
      <c r="S3171" s="83"/>
    </row>
    <row r="3172" ht="24.75" customHeight="1"/>
    <row r="3173" ht="24.75" customHeight="1"/>
    <row r="3174" ht="24.75" customHeight="1"/>
    <row r="3175" ht="24.75" customHeight="1"/>
    <row r="3176" ht="24.75" customHeight="1"/>
    <row r="3177" ht="24.75" customHeight="1"/>
    <row r="3178" ht="24.75" customHeight="1"/>
    <row r="3179" ht="24.75" customHeight="1"/>
    <row r="3180" ht="24.75" customHeight="1"/>
    <row r="3181" ht="24.75" customHeight="1"/>
    <row r="3182" ht="24.75" customHeight="1"/>
    <row r="3183" spans="1:19" s="47" customFormat="1" ht="24.75" customHeight="1">
      <c r="A3183" s="189"/>
      <c r="C3183" s="72"/>
      <c r="E3183" s="72"/>
      <c r="F3183" s="72"/>
      <c r="G3183" s="72"/>
      <c r="H3183" s="154"/>
      <c r="I3183" s="73"/>
      <c r="K3183" s="83"/>
      <c r="L3183" s="83"/>
      <c r="M3183" s="83"/>
      <c r="N3183" s="83"/>
      <c r="O3183" s="83"/>
      <c r="P3183" s="83"/>
      <c r="Q3183" s="83"/>
      <c r="R3183" s="83"/>
      <c r="S3183" s="83"/>
    </row>
    <row r="3184" ht="24.75" customHeight="1"/>
    <row r="3185" ht="24.75" customHeight="1"/>
    <row r="3186" spans="1:19" s="47" customFormat="1" ht="24.75" customHeight="1">
      <c r="A3186" s="189"/>
      <c r="C3186" s="72"/>
      <c r="E3186" s="72"/>
      <c r="F3186" s="72"/>
      <c r="G3186" s="72"/>
      <c r="H3186" s="154"/>
      <c r="I3186" s="73"/>
      <c r="K3186" s="83"/>
      <c r="L3186" s="83"/>
      <c r="M3186" s="83"/>
      <c r="N3186" s="83"/>
      <c r="O3186" s="83"/>
      <c r="P3186" s="83"/>
      <c r="Q3186" s="83"/>
      <c r="R3186" s="83"/>
      <c r="S3186" s="83"/>
    </row>
    <row r="3187" ht="27.75" customHeight="1"/>
    <row r="3188" ht="27.75" customHeight="1"/>
    <row r="3189" spans="1:19" s="47" customFormat="1" ht="24.75" customHeight="1">
      <c r="A3189" s="189"/>
      <c r="C3189" s="72"/>
      <c r="E3189" s="72"/>
      <c r="F3189" s="72"/>
      <c r="G3189" s="72"/>
      <c r="H3189" s="154"/>
      <c r="I3189" s="73"/>
      <c r="K3189" s="83"/>
      <c r="L3189" s="83"/>
      <c r="M3189" s="83"/>
      <c r="N3189" s="83"/>
      <c r="O3189" s="83"/>
      <c r="P3189" s="83"/>
      <c r="Q3189" s="83"/>
      <c r="R3189" s="83"/>
      <c r="S3189" s="83"/>
    </row>
    <row r="3190" ht="24.75" customHeight="1"/>
    <row r="3191" ht="24.75" customHeight="1"/>
    <row r="3192" ht="24.75" customHeight="1"/>
    <row r="3193" ht="24.75" customHeight="1"/>
    <row r="3194" spans="1:19" s="47" customFormat="1" ht="27.75" customHeight="1">
      <c r="A3194" s="189"/>
      <c r="C3194" s="72"/>
      <c r="E3194" s="72"/>
      <c r="F3194" s="72"/>
      <c r="G3194" s="72"/>
      <c r="H3194" s="154"/>
      <c r="I3194" s="73"/>
      <c r="K3194" s="83"/>
      <c r="L3194" s="83"/>
      <c r="M3194" s="83"/>
      <c r="N3194" s="83"/>
      <c r="O3194" s="83"/>
      <c r="P3194" s="83"/>
      <c r="Q3194" s="83"/>
      <c r="R3194" s="83"/>
      <c r="S3194" s="83"/>
    </row>
    <row r="3195" ht="24.75" customHeight="1"/>
    <row r="3196" ht="24.75" customHeight="1"/>
    <row r="3197" ht="24.75" customHeight="1"/>
    <row r="3198" ht="24.75" customHeight="1"/>
    <row r="3199" spans="1:19" s="47" customFormat="1" ht="24.75" customHeight="1">
      <c r="A3199" s="189"/>
      <c r="C3199" s="72"/>
      <c r="E3199" s="72"/>
      <c r="F3199" s="72"/>
      <c r="G3199" s="72"/>
      <c r="H3199" s="154"/>
      <c r="I3199" s="73"/>
      <c r="K3199" s="83"/>
      <c r="L3199" s="83"/>
      <c r="M3199" s="83"/>
      <c r="N3199" s="83"/>
      <c r="O3199" s="83"/>
      <c r="P3199" s="83"/>
      <c r="Q3199" s="83"/>
      <c r="R3199" s="83"/>
      <c r="S3199" s="83"/>
    </row>
    <row r="3200" ht="24.75" customHeight="1"/>
    <row r="3201" ht="24.75" customHeight="1"/>
    <row r="3202" ht="24.75" customHeight="1"/>
    <row r="3203" ht="24.75" customHeight="1"/>
    <row r="3204" ht="27.75" customHeight="1"/>
    <row r="3205" ht="24.75" customHeight="1"/>
    <row r="3206" ht="24.75" customHeight="1"/>
    <row r="3207" ht="24.75" customHeight="1"/>
    <row r="3208" ht="24.75" customHeight="1"/>
    <row r="3209" ht="24.75" customHeight="1"/>
    <row r="3210" ht="24.75" customHeight="1"/>
    <row r="3211" ht="24.75" customHeight="1"/>
    <row r="3212" spans="1:19" s="47" customFormat="1" ht="24.75" customHeight="1">
      <c r="A3212" s="189"/>
      <c r="C3212" s="72"/>
      <c r="E3212" s="72"/>
      <c r="F3212" s="72"/>
      <c r="G3212" s="72"/>
      <c r="H3212" s="154"/>
      <c r="I3212" s="73"/>
      <c r="K3212" s="83"/>
      <c r="L3212" s="83"/>
      <c r="M3212" s="83"/>
      <c r="N3212" s="83"/>
      <c r="O3212" s="83"/>
      <c r="P3212" s="83"/>
      <c r="Q3212" s="83"/>
      <c r="R3212" s="83"/>
      <c r="S3212" s="83"/>
    </row>
    <row r="3213" spans="1:19" s="47" customFormat="1" ht="24.75" customHeight="1">
      <c r="A3213" s="189"/>
      <c r="C3213" s="72"/>
      <c r="E3213" s="72"/>
      <c r="F3213" s="72"/>
      <c r="G3213" s="72"/>
      <c r="H3213" s="154"/>
      <c r="I3213" s="73"/>
      <c r="K3213" s="83"/>
      <c r="L3213" s="83"/>
      <c r="M3213" s="83"/>
      <c r="N3213" s="83"/>
      <c r="O3213" s="83"/>
      <c r="P3213" s="83"/>
      <c r="Q3213" s="83"/>
      <c r="R3213" s="83"/>
      <c r="S3213" s="83"/>
    </row>
    <row r="3214" ht="24.75" customHeight="1"/>
    <row r="3215" ht="24.75" customHeight="1"/>
    <row r="3216" ht="24.75" customHeight="1"/>
    <row r="3217" ht="24.75" customHeight="1"/>
    <row r="3218" ht="24.75" customHeight="1"/>
    <row r="3219" ht="27.75" customHeight="1"/>
    <row r="3220" ht="24.75" customHeight="1"/>
    <row r="3221" ht="24.75" customHeight="1"/>
    <row r="3222" ht="24.75" customHeight="1"/>
    <row r="3223" ht="24.75" customHeight="1"/>
    <row r="3224" ht="24.75" customHeight="1"/>
    <row r="3225" ht="24.75" customHeight="1"/>
    <row r="3226" ht="24.75" customHeight="1"/>
    <row r="3227" ht="27.75" customHeight="1"/>
    <row r="3228" ht="24.75" customHeight="1"/>
    <row r="3229" ht="24.75" customHeight="1"/>
    <row r="3230" ht="27" customHeight="1"/>
    <row r="3231" ht="24.75" customHeight="1"/>
    <row r="3232" ht="24.75" customHeight="1"/>
    <row r="3233" ht="24.75" customHeight="1"/>
    <row r="3234" ht="24.75" customHeight="1"/>
    <row r="3235" ht="24.75" customHeight="1"/>
    <row r="3236" ht="24.75" customHeight="1"/>
    <row r="3237" ht="24.75" customHeight="1"/>
    <row r="3238" ht="24.75" customHeight="1"/>
    <row r="3239" ht="24.75" customHeight="1"/>
    <row r="3240" ht="24.75" customHeight="1"/>
    <row r="3241" ht="24.75" customHeight="1"/>
    <row r="3242" ht="24.75" customHeight="1"/>
    <row r="3243" ht="24.75" customHeight="1"/>
    <row r="3244" ht="24.75" customHeight="1"/>
    <row r="3245" ht="24.75" customHeight="1"/>
    <row r="3246" ht="24.75" customHeight="1"/>
    <row r="3247" ht="24.75" customHeight="1"/>
    <row r="3248" ht="24.75" customHeight="1"/>
    <row r="3249" ht="24.75" customHeight="1"/>
    <row r="3250" ht="24.75" customHeight="1"/>
    <row r="3251" ht="24.75" customHeight="1"/>
    <row r="3252" ht="27" customHeight="1"/>
    <row r="3253" ht="27" customHeight="1"/>
    <row r="3254" ht="27" customHeight="1"/>
    <row r="3255" ht="24.75" customHeight="1"/>
    <row r="3256" ht="24.75" customHeight="1"/>
    <row r="3257" ht="24.75" customHeight="1"/>
    <row r="3258" ht="24.75" customHeight="1"/>
    <row r="3259" ht="24.75" customHeight="1"/>
    <row r="3260" ht="24.75" customHeight="1"/>
    <row r="3261" ht="24.75" customHeight="1"/>
    <row r="3262" ht="24.75" customHeight="1"/>
    <row r="3263" ht="24.75" customHeight="1"/>
    <row r="3264" ht="24.75" customHeight="1"/>
    <row r="3265" ht="24.75" customHeight="1"/>
    <row r="3266" ht="24.75" customHeight="1"/>
    <row r="3267" ht="24.75" customHeight="1"/>
    <row r="3268" ht="24.75" customHeight="1"/>
    <row r="3269" ht="24.75" customHeight="1"/>
    <row r="3270" ht="24.75" customHeight="1"/>
    <row r="3271" ht="24.75" customHeight="1"/>
    <row r="3272" ht="24.75" customHeight="1"/>
    <row r="3273" ht="24.75" customHeight="1"/>
    <row r="3274" ht="24.75" customHeight="1"/>
    <row r="3275" ht="24.75" customHeight="1"/>
    <row r="3276" ht="24.75" customHeight="1"/>
    <row r="3277" ht="24.75" customHeight="1"/>
    <row r="3278" ht="24.75" customHeight="1"/>
    <row r="3279" ht="24.75" customHeight="1"/>
    <row r="3280" ht="24.75" customHeight="1"/>
    <row r="3281" ht="24.75" customHeight="1"/>
    <row r="3282" ht="24.75" customHeight="1"/>
    <row r="3283" ht="27" customHeight="1"/>
    <row r="3284" ht="24.75" customHeight="1"/>
    <row r="3285" ht="24.75" customHeight="1"/>
    <row r="3286" ht="24.75" customHeight="1"/>
    <row r="3287" ht="24.75" customHeight="1"/>
    <row r="3288" ht="24.75" customHeight="1"/>
    <row r="3289" ht="24.75" customHeight="1"/>
    <row r="3290" ht="24.75" customHeight="1"/>
    <row r="3291" ht="24.75" customHeight="1"/>
    <row r="3292" ht="27" customHeight="1"/>
    <row r="3293" ht="24.75" customHeight="1"/>
    <row r="3294" ht="24.75" customHeight="1"/>
    <row r="3295" ht="24.75" customHeight="1"/>
    <row r="3296" ht="24.75" customHeight="1"/>
    <row r="3297" ht="24.75" customHeight="1"/>
    <row r="3298" ht="24.75" customHeight="1"/>
    <row r="3299" ht="24.75" customHeight="1"/>
    <row r="3300" ht="27" customHeight="1"/>
    <row r="3301" ht="24.75" customHeight="1"/>
    <row r="3302" ht="24.75" customHeight="1"/>
    <row r="3303" ht="24.75" customHeight="1"/>
    <row r="3304" ht="24.75" customHeight="1"/>
    <row r="3305" ht="24.75" customHeight="1"/>
    <row r="3306" ht="24.75" customHeight="1"/>
    <row r="3307" ht="24.75" customHeight="1"/>
    <row r="3308" ht="24.75" customHeight="1"/>
    <row r="3309" ht="24.75" customHeight="1"/>
    <row r="3310" ht="24.75" customHeight="1"/>
    <row r="3311" ht="33.75" customHeight="1"/>
    <row r="3312" ht="24.75" customHeight="1"/>
    <row r="3313" ht="24.75" customHeight="1"/>
    <row r="3314" ht="24.75" customHeight="1"/>
    <row r="3315" ht="24.75" customHeight="1"/>
    <row r="3316" ht="24.75" customHeight="1"/>
    <row r="3317" ht="24.75" customHeight="1"/>
    <row r="3318" ht="24.75" customHeight="1"/>
    <row r="3319" ht="24.75" customHeight="1"/>
    <row r="3320" ht="24.75" customHeight="1"/>
    <row r="3321" ht="24.75" customHeight="1"/>
    <row r="3322" ht="24.75" customHeight="1"/>
    <row r="3323" ht="24.75" customHeight="1"/>
    <row r="3324" ht="24.75" customHeight="1"/>
    <row r="3325" ht="24.75" customHeight="1"/>
    <row r="3326" ht="24.75" customHeight="1"/>
    <row r="3327" ht="24.75" customHeight="1"/>
    <row r="3328" ht="24.75" customHeight="1"/>
    <row r="3329" ht="24.75" customHeight="1"/>
    <row r="3330" ht="24.75" customHeight="1"/>
    <row r="3331" ht="24.75" customHeight="1"/>
    <row r="3332" ht="24.75" customHeight="1"/>
    <row r="3333" ht="24.75" customHeight="1"/>
    <row r="3334" ht="24.75" customHeight="1"/>
    <row r="3335" ht="27" customHeight="1"/>
    <row r="3336" ht="24.75" customHeight="1"/>
    <row r="3337" ht="24.75" customHeight="1"/>
    <row r="3338" ht="24.75" customHeight="1"/>
    <row r="3339" ht="24.75" customHeight="1"/>
    <row r="3340" ht="24.75" customHeight="1"/>
    <row r="3341" ht="24.75" customHeight="1"/>
    <row r="3342" ht="24.75" customHeight="1"/>
    <row r="3343" ht="24.75" customHeight="1"/>
    <row r="3344" ht="24.75" customHeight="1"/>
    <row r="3345" ht="24.75" customHeight="1"/>
    <row r="3346" ht="24.75" customHeight="1"/>
    <row r="3347" ht="24.75" customHeight="1"/>
    <row r="3348" ht="24.75" customHeight="1"/>
    <row r="3349" ht="24.75" customHeight="1"/>
    <row r="3350" ht="24.75" customHeight="1"/>
    <row r="3351" ht="24.75" customHeight="1"/>
    <row r="3352" ht="33" customHeight="1"/>
    <row r="3353" ht="24.75" customHeight="1"/>
    <row r="3354" ht="27" customHeight="1"/>
    <row r="3355" ht="24.75" customHeight="1"/>
    <row r="3356" ht="24.75" customHeight="1"/>
    <row r="3357" ht="24.75" customHeight="1"/>
    <row r="3358" ht="24.75" customHeight="1"/>
    <row r="3359" ht="24.75" customHeight="1"/>
    <row r="3360" ht="27" customHeight="1"/>
    <row r="3361" ht="24.75" customHeight="1"/>
    <row r="3362" ht="24.75" customHeight="1"/>
    <row r="3363" ht="24.75" customHeight="1"/>
    <row r="3364" ht="24.75" customHeight="1"/>
    <row r="3365" ht="24.75" customHeight="1"/>
    <row r="3366" ht="24.75" customHeight="1"/>
    <row r="3367" ht="24.75" customHeight="1"/>
    <row r="3368" ht="24.75" customHeight="1"/>
    <row r="3369" ht="24.75" customHeight="1"/>
    <row r="3370" ht="24.75" customHeight="1"/>
    <row r="3371" ht="24.75" customHeight="1"/>
    <row r="3372" ht="43.5" customHeight="1"/>
    <row r="3373" ht="24.75" customHeight="1"/>
    <row r="3374" ht="24.75" customHeight="1"/>
    <row r="3375" ht="24.75" customHeight="1"/>
    <row r="3376" ht="24.75" customHeight="1"/>
    <row r="3377" ht="24.75" customHeight="1"/>
    <row r="3378" ht="24.75" customHeight="1"/>
    <row r="3379" ht="24.75" customHeight="1"/>
    <row r="3380" ht="24.75" customHeight="1"/>
    <row r="3381" ht="24.75" customHeight="1"/>
    <row r="3382" ht="24.75" customHeight="1"/>
    <row r="3383" ht="24.75" customHeight="1"/>
    <row r="3384" ht="24.75" customHeight="1"/>
    <row r="3385" ht="24.75" customHeight="1"/>
    <row r="3386" ht="24.75" customHeight="1"/>
    <row r="3387" ht="24.75" customHeight="1"/>
    <row r="3388" ht="24.75" customHeight="1"/>
    <row r="3389" ht="24.75" customHeight="1"/>
    <row r="3390" ht="24.75" customHeight="1"/>
    <row r="3391" ht="24.75" customHeight="1"/>
    <row r="3392" ht="36.75" customHeight="1"/>
    <row r="3393" ht="24.75" customHeight="1"/>
    <row r="3394" ht="24.75" customHeight="1"/>
    <row r="3395" ht="24.75" customHeight="1"/>
    <row r="3396" ht="24.75" customHeight="1"/>
    <row r="3397" ht="24.75" customHeight="1"/>
    <row r="3398" ht="24.75" customHeight="1"/>
    <row r="3399" ht="24.75" customHeight="1"/>
    <row r="3400" ht="24.75" customHeight="1"/>
    <row r="3401" ht="24.75" customHeight="1"/>
    <row r="3402" ht="24.75" customHeight="1"/>
    <row r="3403" ht="24.75" customHeight="1"/>
    <row r="3404" ht="24.75" customHeight="1"/>
    <row r="3405" ht="24.75" customHeight="1"/>
    <row r="3406" ht="24.75" customHeight="1"/>
    <row r="3407" ht="24.75" customHeight="1"/>
    <row r="3408" ht="43.5" customHeight="1"/>
    <row r="3409" ht="24.75" customHeight="1"/>
    <row r="3410" ht="24.75" customHeight="1"/>
    <row r="3411" ht="24.75" customHeight="1"/>
    <row r="3412" ht="24.75" customHeight="1"/>
    <row r="3413" ht="24.75" customHeight="1"/>
    <row r="3414" ht="24.75" customHeight="1"/>
    <row r="3415" ht="24.75" customHeight="1"/>
    <row r="3416" ht="24.75" customHeight="1"/>
    <row r="3417" ht="24.75" customHeight="1"/>
    <row r="3418" ht="24.75" customHeight="1"/>
    <row r="3419" ht="24.75" customHeight="1"/>
    <row r="3420" ht="24.75" customHeight="1"/>
    <row r="3421" ht="24.75" customHeight="1"/>
    <row r="3422" ht="24.75" customHeight="1"/>
    <row r="3423" ht="24.75" customHeight="1"/>
    <row r="3424" ht="24.75" customHeight="1"/>
    <row r="3425" ht="24.75" customHeight="1"/>
    <row r="3426" ht="43.5" customHeight="1"/>
    <row r="3427" ht="24.75" customHeight="1"/>
    <row r="3428" ht="44.25" customHeight="1"/>
    <row r="3429" ht="24.75" customHeight="1"/>
    <row r="3430" ht="24.75" customHeight="1"/>
    <row r="3431" ht="24.75" customHeight="1"/>
    <row r="3432" ht="24.75" customHeight="1"/>
    <row r="3433" ht="24.75" customHeight="1"/>
    <row r="3434" ht="24.75" customHeight="1"/>
    <row r="3435" ht="24.75" customHeight="1"/>
    <row r="3436" ht="33" customHeight="1"/>
    <row r="3437" ht="24.75" customHeight="1"/>
    <row r="3438" ht="24.75" customHeight="1"/>
    <row r="3439" ht="24.75" customHeight="1"/>
    <row r="3440" ht="24.75" customHeight="1"/>
    <row r="3441" ht="24.75" customHeight="1"/>
    <row r="3442" ht="24.75" customHeight="1"/>
    <row r="3443" ht="24.75" customHeight="1"/>
    <row r="3444" ht="24.75" customHeight="1"/>
    <row r="3445" ht="24.75" customHeight="1"/>
    <row r="3446" ht="39.75" customHeight="1"/>
    <row r="3447" ht="24.75" customHeight="1"/>
    <row r="3448" ht="24.75" customHeight="1"/>
    <row r="3449" ht="24.75" customHeight="1"/>
    <row r="3450" ht="24.75" customHeight="1"/>
    <row r="3451" ht="43.5" customHeight="1"/>
    <row r="3452" ht="24.75" customHeight="1"/>
    <row r="3453" ht="24.75" customHeight="1"/>
    <row r="3454" ht="24.75" customHeight="1"/>
    <row r="3455" ht="24.75" customHeight="1"/>
    <row r="3456" ht="24.75" customHeight="1"/>
    <row r="3457" ht="24.75" customHeight="1"/>
    <row r="3458" ht="24.75" customHeight="1"/>
    <row r="3459" ht="24.75" customHeight="1"/>
    <row r="3460" ht="24.75" customHeight="1"/>
    <row r="3461" ht="24.75" customHeight="1"/>
    <row r="3462" ht="30" customHeight="1"/>
    <row r="3463" ht="24.75" customHeight="1"/>
    <row r="3464" ht="24.75" customHeight="1"/>
    <row r="3465" ht="24.75" customHeight="1"/>
    <row r="3466" ht="24.75" customHeight="1"/>
    <row r="3467" ht="24.75" customHeight="1"/>
    <row r="3468" ht="24.75" customHeight="1"/>
    <row r="3469" ht="24.75" customHeight="1"/>
    <row r="3470" ht="43.5" customHeight="1"/>
    <row r="3471" ht="43.5" customHeight="1"/>
    <row r="3472" ht="24.75" customHeight="1"/>
    <row r="3473" ht="22.5" customHeight="1"/>
    <row r="3474" ht="22.5" customHeight="1"/>
    <row r="3475" ht="22.5" customHeight="1"/>
    <row r="3476" ht="22.5" customHeight="1"/>
    <row r="3477" ht="22.5" customHeight="1"/>
    <row r="3478" ht="22.5" customHeight="1"/>
    <row r="3479" ht="22.5" customHeight="1"/>
    <row r="3480" ht="22.5" customHeight="1"/>
    <row r="3481" ht="22.5" customHeight="1"/>
    <row r="3482" ht="22.5" customHeight="1"/>
    <row r="3483" ht="22.5" customHeight="1"/>
    <row r="3484" ht="22.5" customHeight="1"/>
    <row r="3485" ht="22.5" customHeight="1"/>
    <row r="3486" ht="22.5" customHeight="1"/>
    <row r="3487" ht="22.5" customHeight="1"/>
    <row r="3488" ht="22.5" customHeight="1"/>
    <row r="3489" ht="22.5" customHeight="1"/>
    <row r="3490" ht="39.75" customHeight="1"/>
    <row r="3491" ht="22.5" customHeight="1"/>
    <row r="3492" ht="22.5" customHeight="1"/>
    <row r="3493" ht="12.75" customHeight="1"/>
  </sheetData>
  <sheetProtection password="CF52" sheet="1"/>
  <autoFilter ref="A1:A2140"/>
  <mergeCells count="664">
    <mergeCell ref="A420:C420"/>
    <mergeCell ref="A611:C611"/>
    <mergeCell ref="A827:C827"/>
    <mergeCell ref="A21:C21"/>
    <mergeCell ref="A3:I3"/>
    <mergeCell ref="A195:C195"/>
    <mergeCell ref="A265:C265"/>
    <mergeCell ref="A341:C341"/>
    <mergeCell ref="C329:C330"/>
    <mergeCell ref="A401:C401"/>
    <mergeCell ref="A1723:C1723"/>
    <mergeCell ref="A900:C900"/>
    <mergeCell ref="A69:C69"/>
    <mergeCell ref="A175:C175"/>
    <mergeCell ref="A188:C188"/>
    <mergeCell ref="A1738:C1738"/>
    <mergeCell ref="A795:I795"/>
    <mergeCell ref="A291:C291"/>
    <mergeCell ref="A417:C417"/>
    <mergeCell ref="A397:C397"/>
    <mergeCell ref="A1800:C1800"/>
    <mergeCell ref="A1929:C1929"/>
    <mergeCell ref="A593:C593"/>
    <mergeCell ref="A741:C741"/>
    <mergeCell ref="A1021:I1021"/>
    <mergeCell ref="A1102:C1102"/>
    <mergeCell ref="A1110:C1110"/>
    <mergeCell ref="A807:C807"/>
    <mergeCell ref="A1749:C1749"/>
    <mergeCell ref="A1705:C1705"/>
    <mergeCell ref="A1173:I1173"/>
    <mergeCell ref="A1135:C1135"/>
    <mergeCell ref="A1140:I1140"/>
    <mergeCell ref="A1141:C1141"/>
    <mergeCell ref="A1124:C1124"/>
    <mergeCell ref="A1101:C1101"/>
    <mergeCell ref="A1154:C1154"/>
    <mergeCell ref="A307:C307"/>
    <mergeCell ref="A319:C319"/>
    <mergeCell ref="A508:C508"/>
    <mergeCell ref="A369:C369"/>
    <mergeCell ref="A350:C350"/>
    <mergeCell ref="A343:C343"/>
    <mergeCell ref="A329:A330"/>
    <mergeCell ref="A363:I363"/>
    <mergeCell ref="A423:I423"/>
    <mergeCell ref="B424:B425"/>
    <mergeCell ref="A2139:I2139"/>
    <mergeCell ref="A1855:I1855"/>
    <mergeCell ref="A1986:I1986"/>
    <mergeCell ref="A2135:D2135"/>
    <mergeCell ref="A2136:D2136"/>
    <mergeCell ref="A485:C485"/>
    <mergeCell ref="A537:C537"/>
    <mergeCell ref="A2138:D2138"/>
    <mergeCell ref="A1095:C1095"/>
    <mergeCell ref="A1122:C1122"/>
    <mergeCell ref="A2133:D2133"/>
    <mergeCell ref="A2134:D2134"/>
    <mergeCell ref="A2131:C2131"/>
    <mergeCell ref="A1642:I1642"/>
    <mergeCell ref="A1740:I1740"/>
    <mergeCell ref="A1741:A1742"/>
    <mergeCell ref="B1741:B1742"/>
    <mergeCell ref="C1741:C1742"/>
    <mergeCell ref="A2073:C2073"/>
    <mergeCell ref="A1652:C1652"/>
    <mergeCell ref="A1528:I1528"/>
    <mergeCell ref="A1527:D1527"/>
    <mergeCell ref="A1529:A1530"/>
    <mergeCell ref="B1529:B1530"/>
    <mergeCell ref="C1529:C1530"/>
    <mergeCell ref="A1616:C1616"/>
    <mergeCell ref="A1572:I1572"/>
    <mergeCell ref="A1573:C1573"/>
    <mergeCell ref="A1591:C1591"/>
    <mergeCell ref="A1608:C1608"/>
    <mergeCell ref="B1643:B1644"/>
    <mergeCell ref="C1643:C1644"/>
    <mergeCell ref="D1643:H1643"/>
    <mergeCell ref="A1703:C1703"/>
    <mergeCell ref="A1654:C1654"/>
    <mergeCell ref="A1658:C1658"/>
    <mergeCell ref="A1661:C1661"/>
    <mergeCell ref="A1645:C1645"/>
    <mergeCell ref="A1646:B1646"/>
    <mergeCell ref="A2080:C2080"/>
    <mergeCell ref="A1987:A1988"/>
    <mergeCell ref="B1987:B1988"/>
    <mergeCell ref="A1617:C1617"/>
    <mergeCell ref="A1657:C1657"/>
    <mergeCell ref="A2137:D2137"/>
    <mergeCell ref="A1722:C1722"/>
    <mergeCell ref="A2129:C2129"/>
    <mergeCell ref="A2055:C2055"/>
    <mergeCell ref="A2057:C2057"/>
    <mergeCell ref="A2132:C2132"/>
    <mergeCell ref="A2079:C2079"/>
    <mergeCell ref="D1529:H1529"/>
    <mergeCell ref="A2072:C2072"/>
    <mergeCell ref="A2005:C2005"/>
    <mergeCell ref="A2017:I2017"/>
    <mergeCell ref="A1660:C1660"/>
    <mergeCell ref="A1666:I1666"/>
    <mergeCell ref="A1643:A1644"/>
    <mergeCell ref="A2101:I2101"/>
    <mergeCell ref="A1265:C1265"/>
    <mergeCell ref="A1280:C1280"/>
    <mergeCell ref="A1241:C1241"/>
    <mergeCell ref="A1243:I1243"/>
    <mergeCell ref="A1238:C1238"/>
    <mergeCell ref="A2130:C2130"/>
    <mergeCell ref="A2126:C2126"/>
    <mergeCell ref="A1704:C1704"/>
    <mergeCell ref="A1958:C1958"/>
    <mergeCell ref="A2102:C2102"/>
    <mergeCell ref="A1413:I1413"/>
    <mergeCell ref="A1244:C1244"/>
    <mergeCell ref="A1248:C1248"/>
    <mergeCell ref="A1406:C1406"/>
    <mergeCell ref="A1392:C1392"/>
    <mergeCell ref="A1409:C1409"/>
    <mergeCell ref="A1320:C1320"/>
    <mergeCell ref="A1381:C1381"/>
    <mergeCell ref="A1338:C1338"/>
    <mergeCell ref="A1343:I1343"/>
    <mergeCell ref="A1410:C1410"/>
    <mergeCell ref="A1411:C1411"/>
    <mergeCell ref="A1982:C1982"/>
    <mergeCell ref="A1412:D1412"/>
    <mergeCell ref="A1514:C1514"/>
    <mergeCell ref="A1441:C1441"/>
    <mergeCell ref="A1454:I1454"/>
    <mergeCell ref="A1455:C1455"/>
    <mergeCell ref="A1463:C1463"/>
    <mergeCell ref="A1476:I1476"/>
    <mergeCell ref="A1427:I1427"/>
    <mergeCell ref="A2040:C2040"/>
    <mergeCell ref="A2058:C2058"/>
    <mergeCell ref="A2059:C2059"/>
    <mergeCell ref="A1602:C1602"/>
    <mergeCell ref="A1989:C1989"/>
    <mergeCell ref="A1990:C1990"/>
    <mergeCell ref="A1996:C1996"/>
    <mergeCell ref="A1998:C1998"/>
    <mergeCell ref="A2003:C2003"/>
    <mergeCell ref="A2051:C2051"/>
    <mergeCell ref="A2018:C2018"/>
    <mergeCell ref="A2026:C2026"/>
    <mergeCell ref="A1983:C1983"/>
    <mergeCell ref="A1984:C1984"/>
    <mergeCell ref="A1477:C1477"/>
    <mergeCell ref="A1985:D1985"/>
    <mergeCell ref="A1727:C1727"/>
    <mergeCell ref="A2006:C2006"/>
    <mergeCell ref="A2001:C2001"/>
    <mergeCell ref="A1933:C1933"/>
    <mergeCell ref="A1946:I1946"/>
    <mergeCell ref="A1947:C1947"/>
    <mergeCell ref="A1957:I1957"/>
    <mergeCell ref="C1987:C1988"/>
    <mergeCell ref="D1987:H1987"/>
    <mergeCell ref="A1966:C1966"/>
    <mergeCell ref="A1978:C1978"/>
    <mergeCell ref="A1904:C1904"/>
    <mergeCell ref="A1910:C1910"/>
    <mergeCell ref="A1913:C1913"/>
    <mergeCell ref="A1915:C1915"/>
    <mergeCell ref="A1916:C1916"/>
    <mergeCell ref="A1917:C1917"/>
    <mergeCell ref="A1928:C1928"/>
    <mergeCell ref="A1932:C1932"/>
    <mergeCell ref="A1877:I1877"/>
    <mergeCell ref="A1879:I1879"/>
    <mergeCell ref="A1881:I1881"/>
    <mergeCell ref="A1882:C1882"/>
    <mergeCell ref="A1886:C1886"/>
    <mergeCell ref="A1896:C1896"/>
    <mergeCell ref="A1859:C1859"/>
    <mergeCell ref="A1865:C1865"/>
    <mergeCell ref="A1868:C1868"/>
    <mergeCell ref="A1873:C1873"/>
    <mergeCell ref="A1875:C1875"/>
    <mergeCell ref="A1856:A1857"/>
    <mergeCell ref="B1856:B1857"/>
    <mergeCell ref="C1856:C1857"/>
    <mergeCell ref="A1871:C1871"/>
    <mergeCell ref="A1826:C1826"/>
    <mergeCell ref="A1843:C1843"/>
    <mergeCell ref="D1856:H1856"/>
    <mergeCell ref="A1858:C1858"/>
    <mergeCell ref="A1845:C1845"/>
    <mergeCell ref="A1846:C1846"/>
    <mergeCell ref="A1850:C1850"/>
    <mergeCell ref="A1854:D1854"/>
    <mergeCell ref="A1763:C1763"/>
    <mergeCell ref="A1772:C1772"/>
    <mergeCell ref="A1787:C1787"/>
    <mergeCell ref="A1799:C1799"/>
    <mergeCell ref="A1809:C1809"/>
    <mergeCell ref="A2140:I2140"/>
    <mergeCell ref="A1816:C1816"/>
    <mergeCell ref="A1822:C1822"/>
    <mergeCell ref="A1824:C1824"/>
    <mergeCell ref="A1825:C1825"/>
    <mergeCell ref="A1752:C1752"/>
    <mergeCell ref="A1753:C1753"/>
    <mergeCell ref="A1756:C1756"/>
    <mergeCell ref="A1757:C1757"/>
    <mergeCell ref="A1762:I1762"/>
    <mergeCell ref="A1743:C1743"/>
    <mergeCell ref="A1744:C1744"/>
    <mergeCell ref="A1747:C1747"/>
    <mergeCell ref="A1735:C1735"/>
    <mergeCell ref="A1739:D1739"/>
    <mergeCell ref="D1741:H1741"/>
    <mergeCell ref="A1726:C1726"/>
    <mergeCell ref="A1667:C1667"/>
    <mergeCell ref="A1671:C1671"/>
    <mergeCell ref="A1682:C1682"/>
    <mergeCell ref="A1691:C1691"/>
    <mergeCell ref="A1698:C1698"/>
    <mergeCell ref="A1701:C1701"/>
    <mergeCell ref="A1635:C1635"/>
    <mergeCell ref="A1638:C1638"/>
    <mergeCell ref="A1639:C1639"/>
    <mergeCell ref="A1640:C1640"/>
    <mergeCell ref="A1641:D1641"/>
    <mergeCell ref="A1613:C1613"/>
    <mergeCell ref="A1614:C1614"/>
    <mergeCell ref="A1615:C1615"/>
    <mergeCell ref="A1620:C1620"/>
    <mergeCell ref="A1621:C1621"/>
    <mergeCell ref="A1611:C1611"/>
    <mergeCell ref="A1547:C1547"/>
    <mergeCell ref="A1549:C1549"/>
    <mergeCell ref="A1550:C1550"/>
    <mergeCell ref="A1554:I1554"/>
    <mergeCell ref="A1555:C1555"/>
    <mergeCell ref="A1560:C1560"/>
    <mergeCell ref="A1531:C1531"/>
    <mergeCell ref="A1532:C1532"/>
    <mergeCell ref="A1538:C1538"/>
    <mergeCell ref="A1541:C1541"/>
    <mergeCell ref="A1542:C1542"/>
    <mergeCell ref="A1543:C1543"/>
    <mergeCell ref="A1517:C1517"/>
    <mergeCell ref="A1518:C1518"/>
    <mergeCell ref="A1526:C1526"/>
    <mergeCell ref="A1486:C1486"/>
    <mergeCell ref="A1496:C1496"/>
    <mergeCell ref="A1505:C1505"/>
    <mergeCell ref="A1511:C1511"/>
    <mergeCell ref="A1512:C1512"/>
    <mergeCell ref="A1513:C1513"/>
    <mergeCell ref="A1523:C1523"/>
    <mergeCell ref="A1434:C1434"/>
    <mergeCell ref="A1437:C1437"/>
    <mergeCell ref="A1438:C1438"/>
    <mergeCell ref="A1440:C1440"/>
    <mergeCell ref="A1414:A1415"/>
    <mergeCell ref="B1414:B1415"/>
    <mergeCell ref="C1414:C1415"/>
    <mergeCell ref="A1421:I1421"/>
    <mergeCell ref="A1422:C1422"/>
    <mergeCell ref="A1431:C1431"/>
    <mergeCell ref="D1414:H1414"/>
    <mergeCell ref="A1416:C1416"/>
    <mergeCell ref="A1417:C1417"/>
    <mergeCell ref="A1393:C1393"/>
    <mergeCell ref="A1399:C1399"/>
    <mergeCell ref="A1374:C1374"/>
    <mergeCell ref="A1377:C1377"/>
    <mergeCell ref="A1378:C1378"/>
    <mergeCell ref="A1379:C1379"/>
    <mergeCell ref="A1380:C1380"/>
    <mergeCell ref="A1352:C1352"/>
    <mergeCell ref="A1365:C1365"/>
    <mergeCell ref="A1371:C1371"/>
    <mergeCell ref="A1325:C1325"/>
    <mergeCell ref="A1326:C1326"/>
    <mergeCell ref="A1332:C1332"/>
    <mergeCell ref="A1335:C1335"/>
    <mergeCell ref="A1337:C1337"/>
    <mergeCell ref="A1330:C1330"/>
    <mergeCell ref="A1323:A1324"/>
    <mergeCell ref="B1323:B1324"/>
    <mergeCell ref="C1323:C1324"/>
    <mergeCell ref="A1231:C1231"/>
    <mergeCell ref="A1234:C1234"/>
    <mergeCell ref="A1344:C1344"/>
    <mergeCell ref="A1322:I1322"/>
    <mergeCell ref="A1291:C1291"/>
    <mergeCell ref="A1292:C1292"/>
    <mergeCell ref="A1321:D1321"/>
    <mergeCell ref="A1288:C1288"/>
    <mergeCell ref="A1305:C1305"/>
    <mergeCell ref="A1304:I1304"/>
    <mergeCell ref="A1317:C1317"/>
    <mergeCell ref="A337:C337"/>
    <mergeCell ref="A1224:C1224"/>
    <mergeCell ref="A1225:C1225"/>
    <mergeCell ref="A1004:C1004"/>
    <mergeCell ref="A1203:C1203"/>
    <mergeCell ref="A1221:I1221"/>
    <mergeCell ref="D1222:H1222"/>
    <mergeCell ref="A1213:C1213"/>
    <mergeCell ref="A1217:C1217"/>
    <mergeCell ref="A1218:C1218"/>
    <mergeCell ref="A1219:C1219"/>
    <mergeCell ref="D1323:H1323"/>
    <mergeCell ref="A1283:C1283"/>
    <mergeCell ref="A1284:C1284"/>
    <mergeCell ref="A1285:C1285"/>
    <mergeCell ref="A1286:C1286"/>
    <mergeCell ref="A1239:C1239"/>
    <mergeCell ref="A1186:C1186"/>
    <mergeCell ref="A1187:C1187"/>
    <mergeCell ref="A1188:C1188"/>
    <mergeCell ref="A1189:C1189"/>
    <mergeCell ref="A1216:C1216"/>
    <mergeCell ref="A1220:D1220"/>
    <mergeCell ref="A1222:A1223"/>
    <mergeCell ref="B1222:B1223"/>
    <mergeCell ref="C1222:C1223"/>
    <mergeCell ref="A1168:C1168"/>
    <mergeCell ref="A1183:C1183"/>
    <mergeCell ref="A1192:C1192"/>
    <mergeCell ref="A1193:C1193"/>
    <mergeCell ref="A1118:C1118"/>
    <mergeCell ref="A1119:C1119"/>
    <mergeCell ref="A1130:C1130"/>
    <mergeCell ref="A1131:C1131"/>
    <mergeCell ref="A1134:C1134"/>
    <mergeCell ref="A1174:C1174"/>
    <mergeCell ref="A1113:C1113"/>
    <mergeCell ref="A1114:D1114"/>
    <mergeCell ref="A1116:A1117"/>
    <mergeCell ref="B1116:B1117"/>
    <mergeCell ref="C1116:C1117"/>
    <mergeCell ref="D1116:H1116"/>
    <mergeCell ref="A1115:I1115"/>
    <mergeCell ref="A1051:I1051"/>
    <mergeCell ref="A1091:C1091"/>
    <mergeCell ref="A1092:C1092"/>
    <mergeCell ref="A1093:C1093"/>
    <mergeCell ref="A1052:C1052"/>
    <mergeCell ref="A1060:C1060"/>
    <mergeCell ref="A1074:C1074"/>
    <mergeCell ref="A1080:C1080"/>
    <mergeCell ref="A1087:C1087"/>
    <mergeCell ref="A1090:C1090"/>
    <mergeCell ref="A978:C978"/>
    <mergeCell ref="A1036:C1036"/>
    <mergeCell ref="A1038:C1038"/>
    <mergeCell ref="A1039:C1039"/>
    <mergeCell ref="A1043:I1043"/>
    <mergeCell ref="A1044:C1044"/>
    <mergeCell ref="A987:C987"/>
    <mergeCell ref="A1025:C1025"/>
    <mergeCell ref="A1031:C1031"/>
    <mergeCell ref="A1033:C1033"/>
    <mergeCell ref="A1024:C1024"/>
    <mergeCell ref="A962:I962"/>
    <mergeCell ref="A1020:D1020"/>
    <mergeCell ref="A1012:C1012"/>
    <mergeCell ref="A1019:C1019"/>
    <mergeCell ref="A968:C968"/>
    <mergeCell ref="A991:C991"/>
    <mergeCell ref="A1015:C1015"/>
    <mergeCell ref="A999:C999"/>
    <mergeCell ref="A997:C997"/>
    <mergeCell ref="A1000:C1000"/>
    <mergeCell ref="A1003:C1003"/>
    <mergeCell ref="A1022:A1023"/>
    <mergeCell ref="B1022:B1023"/>
    <mergeCell ref="C1022:C1023"/>
    <mergeCell ref="A1018:C1018"/>
    <mergeCell ref="A823:I823"/>
    <mergeCell ref="A824:C824"/>
    <mergeCell ref="D1022:H1022"/>
    <mergeCell ref="A948:C948"/>
    <mergeCell ref="A944:C944"/>
    <mergeCell ref="A956:I956"/>
    <mergeCell ref="A861:C861"/>
    <mergeCell ref="A860:I860"/>
    <mergeCell ref="A854:C854"/>
    <mergeCell ref="A828:C828"/>
    <mergeCell ref="A751:I751"/>
    <mergeCell ref="A753:I753"/>
    <mergeCell ref="A746:C746"/>
    <mergeCell ref="A539:C539"/>
    <mergeCell ref="A743:C743"/>
    <mergeCell ref="B727:B728"/>
    <mergeCell ref="A722:C722"/>
    <mergeCell ref="A680:C680"/>
    <mergeCell ref="D727:H727"/>
    <mergeCell ref="A723:C723"/>
    <mergeCell ref="A754:C754"/>
    <mergeCell ref="A847:C847"/>
    <mergeCell ref="A845:C845"/>
    <mergeCell ref="A805:C805"/>
    <mergeCell ref="A804:C804"/>
    <mergeCell ref="A796:C796"/>
    <mergeCell ref="A814:C814"/>
    <mergeCell ref="A842:C842"/>
    <mergeCell ref="A813:C813"/>
    <mergeCell ref="A779:C779"/>
    <mergeCell ref="A421:C421"/>
    <mergeCell ref="A201:C201"/>
    <mergeCell ref="A252:C252"/>
    <mergeCell ref="A242:I242"/>
    <mergeCell ref="A287:C287"/>
    <mergeCell ref="A318:I318"/>
    <mergeCell ref="A332:C332"/>
    <mergeCell ref="A357:I357"/>
    <mergeCell ref="A394:C394"/>
    <mergeCell ref="A361:I361"/>
    <mergeCell ref="A173:C173"/>
    <mergeCell ref="D192:H192"/>
    <mergeCell ref="A204:C204"/>
    <mergeCell ref="A209:C209"/>
    <mergeCell ref="A227:I227"/>
    <mergeCell ref="A228:C228"/>
    <mergeCell ref="B192:B193"/>
    <mergeCell ref="A192:A193"/>
    <mergeCell ref="A214:C214"/>
    <mergeCell ref="A207:C207"/>
    <mergeCell ref="A853:I853"/>
    <mergeCell ref="A413:C413"/>
    <mergeCell ref="A516:C516"/>
    <mergeCell ref="A520:D520"/>
    <mergeCell ref="A519:C519"/>
    <mergeCell ref="A496:C496"/>
    <mergeCell ref="A440:C440"/>
    <mergeCell ref="A477:C477"/>
    <mergeCell ref="A500:I500"/>
    <mergeCell ref="A433:C433"/>
    <mergeCell ref="T681:V681"/>
    <mergeCell ref="A730:C730"/>
    <mergeCell ref="A802:C802"/>
    <mergeCell ref="A738:C738"/>
    <mergeCell ref="D831:H831"/>
    <mergeCell ref="A799:C799"/>
    <mergeCell ref="A831:A832"/>
    <mergeCell ref="A745:C745"/>
    <mergeCell ref="C727:C728"/>
    <mergeCell ref="A786:C786"/>
    <mergeCell ref="A34:I34"/>
    <mergeCell ref="A30:C30"/>
    <mergeCell ref="A35:C35"/>
    <mergeCell ref="A104:D104"/>
    <mergeCell ref="C106:C107"/>
    <mergeCell ref="A106:A107"/>
    <mergeCell ref="A40:C40"/>
    <mergeCell ref="A94:C94"/>
    <mergeCell ref="A75:C75"/>
    <mergeCell ref="A63:C63"/>
    <mergeCell ref="B6:B7"/>
    <mergeCell ref="C6:C7"/>
    <mergeCell ref="A17:C17"/>
    <mergeCell ref="A20:C20"/>
    <mergeCell ref="A8:C8"/>
    <mergeCell ref="A29:I29"/>
    <mergeCell ref="A1:I1"/>
    <mergeCell ref="A4:I4"/>
    <mergeCell ref="A5:I5"/>
    <mergeCell ref="A25:C25"/>
    <mergeCell ref="D6:H6"/>
    <mergeCell ref="A15:C15"/>
    <mergeCell ref="A9:C9"/>
    <mergeCell ref="A24:C24"/>
    <mergeCell ref="A2:I2"/>
    <mergeCell ref="A6:A7"/>
    <mergeCell ref="A54:C54"/>
    <mergeCell ref="A105:I105"/>
    <mergeCell ref="A66:C66"/>
    <mergeCell ref="B106:B107"/>
    <mergeCell ref="A67:C67"/>
    <mergeCell ref="A76:C76"/>
    <mergeCell ref="A98:C98"/>
    <mergeCell ref="A87:I87"/>
    <mergeCell ref="A101:C101"/>
    <mergeCell ref="D106:H106"/>
    <mergeCell ref="A121:C121"/>
    <mergeCell ref="A129:C129"/>
    <mergeCell ref="C133:D133"/>
    <mergeCell ref="A126:I126"/>
    <mergeCell ref="A88:C88"/>
    <mergeCell ref="A122:C122"/>
    <mergeCell ref="A118:C118"/>
    <mergeCell ref="A89:C89"/>
    <mergeCell ref="A102:C102"/>
    <mergeCell ref="A128:I128"/>
    <mergeCell ref="A124:C124"/>
    <mergeCell ref="A190:D190"/>
    <mergeCell ref="A133:B133"/>
    <mergeCell ref="A289:C289"/>
    <mergeCell ref="A297:C297"/>
    <mergeCell ref="A152:C152"/>
    <mergeCell ref="A286:C286"/>
    <mergeCell ref="A167:C167"/>
    <mergeCell ref="C192:C193"/>
    <mergeCell ref="A170:C170"/>
    <mergeCell ref="A538:C538"/>
    <mergeCell ref="A660:C660"/>
    <mergeCell ref="A640:C640"/>
    <mergeCell ref="A298:C298"/>
    <mergeCell ref="A288:C288"/>
    <mergeCell ref="A178:C178"/>
    <mergeCell ref="A243:C243"/>
    <mergeCell ref="A271:C271"/>
    <mergeCell ref="A179:C179"/>
    <mergeCell ref="A194:C194"/>
    <mergeCell ref="A709:C709"/>
    <mergeCell ref="A617:C617"/>
    <mergeCell ref="A724:C724"/>
    <mergeCell ref="A678:C678"/>
    <mergeCell ref="C522:C523"/>
    <mergeCell ref="A589:C589"/>
    <mergeCell ref="A582:C582"/>
    <mergeCell ref="A551:I551"/>
    <mergeCell ref="A639:I639"/>
    <mergeCell ref="A612:D612"/>
    <mergeCell ref="A322:C322"/>
    <mergeCell ref="D329:H329"/>
    <mergeCell ref="A351:C351"/>
    <mergeCell ref="A328:I328"/>
    <mergeCell ref="A325:C325"/>
    <mergeCell ref="A599:C599"/>
    <mergeCell ref="A591:C591"/>
    <mergeCell ref="A442:C442"/>
    <mergeCell ref="A449:C449"/>
    <mergeCell ref="A501:C501"/>
    <mergeCell ref="A326:C326"/>
    <mergeCell ref="C424:C425"/>
    <mergeCell ref="A348:C348"/>
    <mergeCell ref="A404:C404"/>
    <mergeCell ref="A437:C437"/>
    <mergeCell ref="A524:C524"/>
    <mergeCell ref="A327:D327"/>
    <mergeCell ref="A331:C331"/>
    <mergeCell ref="A359:I359"/>
    <mergeCell ref="A406:C406"/>
    <mergeCell ref="D424:H424"/>
    <mergeCell ref="A685:C685"/>
    <mergeCell ref="B614:B615"/>
    <mergeCell ref="B522:B523"/>
    <mergeCell ref="A552:C552"/>
    <mergeCell ref="A600:C600"/>
    <mergeCell ref="A608:C608"/>
    <mergeCell ref="A521:I521"/>
    <mergeCell ref="A681:C681"/>
    <mergeCell ref="A675:C675"/>
    <mergeCell ref="A435:C435"/>
    <mergeCell ref="A834:C834"/>
    <mergeCell ref="A559:C559"/>
    <mergeCell ref="A491:C491"/>
    <mergeCell ref="A444:I444"/>
    <mergeCell ref="A699:I699"/>
    <mergeCell ref="A614:A615"/>
    <mergeCell ref="A531:C531"/>
    <mergeCell ref="D522:H522"/>
    <mergeCell ref="A645:C645"/>
    <mergeCell ref="A436:C436"/>
    <mergeCell ref="A960:I960"/>
    <mergeCell ref="A935:C935"/>
    <mergeCell ref="A932:A933"/>
    <mergeCell ref="A736:C736"/>
    <mergeCell ref="A773:C773"/>
    <mergeCell ref="A725:D725"/>
    <mergeCell ref="A684:C684"/>
    <mergeCell ref="A726:I726"/>
    <mergeCell ref="D614:H614"/>
    <mergeCell ref="A160:C160"/>
    <mergeCell ref="A840:C840"/>
    <mergeCell ref="A543:C543"/>
    <mergeCell ref="A522:A523"/>
    <mergeCell ref="A590:C590"/>
    <mergeCell ref="A778:C778"/>
    <mergeCell ref="A427:C427"/>
    <mergeCell ref="A480:C480"/>
    <mergeCell ref="A829:D829"/>
    <mergeCell ref="C614:C615"/>
    <mergeCell ref="A557:I557"/>
    <mergeCell ref="A184:C184"/>
    <mergeCell ref="A191:I191"/>
    <mergeCell ref="A103:C103"/>
    <mergeCell ref="A213:C213"/>
    <mergeCell ref="A210:C210"/>
    <mergeCell ref="A108:C108"/>
    <mergeCell ref="A109:C109"/>
    <mergeCell ref="A116:C116"/>
    <mergeCell ref="A172:C172"/>
    <mergeCell ref="A426:C426"/>
    <mergeCell ref="A280:C280"/>
    <mergeCell ref="A626:C626"/>
    <mergeCell ref="A588:C588"/>
    <mergeCell ref="A364:C364"/>
    <mergeCell ref="A382:C382"/>
    <mergeCell ref="B329:B330"/>
    <mergeCell ref="A461:C461"/>
    <mergeCell ref="A616:C616"/>
    <mergeCell ref="A573:C573"/>
    <mergeCell ref="A934:C934"/>
    <mergeCell ref="A346:C346"/>
    <mergeCell ref="A483:C483"/>
    <mergeCell ref="A412:C412"/>
    <mergeCell ref="A336:I336"/>
    <mergeCell ref="A424:A425"/>
    <mergeCell ref="A762:C762"/>
    <mergeCell ref="A403:C403"/>
    <mergeCell ref="A700:C700"/>
    <mergeCell ref="A445:C445"/>
    <mergeCell ref="A866:C866"/>
    <mergeCell ref="A525:C525"/>
    <mergeCell ref="A540:C540"/>
    <mergeCell ref="A624:C624"/>
    <mergeCell ref="A950:C950"/>
    <mergeCell ref="C932:C933"/>
    <mergeCell ref="A923:C923"/>
    <mergeCell ref="A897:C897"/>
    <mergeCell ref="A928:C928"/>
    <mergeCell ref="A914:C914"/>
    <mergeCell ref="B932:B933"/>
    <mergeCell ref="A898:C898"/>
    <mergeCell ref="A880:C880"/>
    <mergeCell ref="A727:A728"/>
    <mergeCell ref="C831:C832"/>
    <mergeCell ref="A906:C906"/>
    <mergeCell ref="A848:C848"/>
    <mergeCell ref="B831:B832"/>
    <mergeCell ref="A895:C895"/>
    <mergeCell ref="A830:I830"/>
    <mergeCell ref="A534:C534"/>
    <mergeCell ref="A729:C729"/>
    <mergeCell ref="A820:C820"/>
    <mergeCell ref="A931:I931"/>
    <mergeCell ref="A892:C892"/>
    <mergeCell ref="A718:C718"/>
    <mergeCell ref="A635:C635"/>
    <mergeCell ref="A634:C634"/>
    <mergeCell ref="A721:C721"/>
    <mergeCell ref="A833:C833"/>
    <mergeCell ref="A958:I958"/>
    <mergeCell ref="A927:C927"/>
    <mergeCell ref="A632:C632"/>
    <mergeCell ref="A492:C492"/>
    <mergeCell ref="A669:C669"/>
    <mergeCell ref="A422:D422"/>
    <mergeCell ref="A544:C544"/>
    <mergeCell ref="A482:C482"/>
    <mergeCell ref="A630:C630"/>
    <mergeCell ref="A470:C470"/>
    <mergeCell ref="A951:C951"/>
    <mergeCell ref="A613:I613"/>
    <mergeCell ref="A1389:C1389"/>
    <mergeCell ref="A907:C907"/>
    <mergeCell ref="A926:C926"/>
    <mergeCell ref="D932:H932"/>
    <mergeCell ref="A941:C941"/>
    <mergeCell ref="A930:D930"/>
    <mergeCell ref="A954:C954"/>
    <mergeCell ref="A963:C963"/>
  </mergeCells>
  <printOptions horizontalCentered="1"/>
  <pageMargins left="0.5905511811023623" right="0.5905511811023623" top="0.1968503937007874" bottom="0.1968503937007874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admin</cp:lastModifiedBy>
  <cp:lastPrinted>2018-05-03T11:10:29Z</cp:lastPrinted>
  <dcterms:created xsi:type="dcterms:W3CDTF">2009-10-19T06:28:23Z</dcterms:created>
  <dcterms:modified xsi:type="dcterms:W3CDTF">2018-05-07T07:39:19Z</dcterms:modified>
  <cp:category/>
  <cp:version/>
  <cp:contentType/>
  <cp:contentStatus/>
</cp:coreProperties>
</file>