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439" activeTab="0"/>
  </bookViews>
  <sheets>
    <sheet name="Меню" sheetId="1" r:id="rId1"/>
  </sheets>
  <definedNames>
    <definedName name="_xlnm._FilterDatabase" localSheetId="0" hidden="1">'Меню'!$A$1:$A$2227</definedName>
  </definedNames>
  <calcPr fullCalcOnLoad="1"/>
</workbook>
</file>

<file path=xl/sharedStrings.xml><?xml version="1.0" encoding="utf-8"?>
<sst xmlns="http://schemas.openxmlformats.org/spreadsheetml/2006/main" count="3078" uniqueCount="467">
  <si>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</si>
  <si>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</si>
  <si>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</si>
  <si>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</si>
  <si>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</si>
  <si>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</si>
  <si>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</si>
  <si>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</si>
  <si>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</si>
  <si>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</si>
  <si>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</si>
  <si>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</si>
  <si>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Полдник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</si>
  <si>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</si>
  <si>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</si>
  <si>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</si>
  <si>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</si>
  <si>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</si>
  <si>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</si>
  <si>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</si>
  <si>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</si>
  <si>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</si>
  <si>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</si>
  <si>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</si>
  <si>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</si>
  <si>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</si>
  <si>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</si>
  <si>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</si>
  <si>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</si>
  <si>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</si>
  <si>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</si>
  <si>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</si>
  <si>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</si>
  <si>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</si>
  <si>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</si>
  <si>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</si>
  <si>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</si>
  <si>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</si>
  <si>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</si>
  <si>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</si>
  <si>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200/5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</si>
  <si>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</si>
  <si>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</si>
  <si>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</si>
  <si>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</si>
  <si>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</si>
  <si>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</si>
  <si>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</si>
  <si>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</si>
  <si>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</si>
  <si>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</si>
  <si>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</si>
  <si>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</si>
  <si>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</si>
  <si>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</si>
  <si>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</si>
  <si>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</si>
  <si>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</si>
  <si>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</si>
  <si>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или говядина 1 категории</t>
  </si>
  <si>
    <t>изюм</t>
  </si>
  <si>
    <t>крупа манная</t>
  </si>
  <si>
    <t>мука пшеничная</t>
  </si>
  <si>
    <t>капуста свежая белокочанная</t>
  </si>
  <si>
    <t>20/10</t>
  </si>
  <si>
    <t xml:space="preserve">горох </t>
  </si>
  <si>
    <t>сухофрукты</t>
  </si>
  <si>
    <t>20/5</t>
  </si>
  <si>
    <t>огурцы консервированные (без уксуса)</t>
  </si>
  <si>
    <t>макаронные изделия</t>
  </si>
  <si>
    <t>крупа кукурузная</t>
  </si>
  <si>
    <t>фрикадельки:</t>
  </si>
  <si>
    <t>творог</t>
  </si>
  <si>
    <t>крупа рисовая</t>
  </si>
  <si>
    <t>курага</t>
  </si>
  <si>
    <t>фасоль</t>
  </si>
  <si>
    <t>шиповник</t>
  </si>
  <si>
    <t>сыр</t>
  </si>
  <si>
    <t>крупа гречневая</t>
  </si>
  <si>
    <t>крупа ячневая</t>
  </si>
  <si>
    <t>свекла - до 01.01 - 20%</t>
  </si>
  <si>
    <t>Макаронные изделия</t>
  </si>
  <si>
    <t xml:space="preserve"> сухари пшеничные</t>
  </si>
  <si>
    <t>или лук зелёный</t>
  </si>
  <si>
    <t>вода питьевая</t>
  </si>
  <si>
    <t>Соки фруктовые (овощные)</t>
  </si>
  <si>
    <t>Напитки витаминизированные (готовый напиток)</t>
  </si>
  <si>
    <t>Кофейный напиток, какао</t>
  </si>
  <si>
    <t>Птица</t>
  </si>
  <si>
    <t>Колбасные изделия</t>
  </si>
  <si>
    <t>молоко питьевое</t>
  </si>
  <si>
    <t>соль йодированная</t>
  </si>
  <si>
    <t>С</t>
  </si>
  <si>
    <t>кофейный напиток</t>
  </si>
  <si>
    <t>"Геркулес" или манная или др.</t>
  </si>
  <si>
    <t>или ячневая или гречневая или пшено</t>
  </si>
  <si>
    <t>масло сливочное для смазки листа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</si>
  <si>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</si>
  <si>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</si>
  <si>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</si>
  <si>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</si>
  <si>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</si>
  <si>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или мука пшеничная</t>
  </si>
  <si>
    <t>горошек зелёный консервированный</t>
  </si>
  <si>
    <t>какао - порошок</t>
  </si>
  <si>
    <t>Второй завтрак</t>
  </si>
  <si>
    <t>масло сливочное</t>
  </si>
  <si>
    <t>Отвар шиповника (р.705-2004)</t>
  </si>
  <si>
    <t>Салат из зеленого горошка и лука (ТТК)</t>
  </si>
  <si>
    <t>горошек зелёный консервированный (после термической обработки)</t>
  </si>
  <si>
    <t>или лук зеленый</t>
  </si>
  <si>
    <t>Суп из овощей с мясом, со сметаной (р.135-2004)</t>
  </si>
  <si>
    <t>Компот из сухофруктов + Витамин "С" (р.638-2004)</t>
  </si>
  <si>
    <t>Бутерброд с маслом (р.1-2004)</t>
  </si>
  <si>
    <t>Чай с лимоном (р.686-2004)</t>
  </si>
  <si>
    <t>Каша "Попурри" с маслом (ТТК)</t>
  </si>
  <si>
    <t xml:space="preserve">  </t>
  </si>
  <si>
    <t>Кофейный напиток (р.253-2004, Пермь)</t>
  </si>
  <si>
    <t>Бутерброд с сыром (р.3-2004)</t>
  </si>
  <si>
    <t>Молоко питьевое кипяченое (р.260-2001,Пермь)</t>
  </si>
  <si>
    <t>Компот из кураги + Витамин "С" (р.638-2004)</t>
  </si>
  <si>
    <t>Мясо тушеное с капустой (Бигус) ТТК</t>
  </si>
  <si>
    <t>Компот из изюма + Витамин "С" (р.638-2004)</t>
  </si>
  <si>
    <t>Капуста тушенная (р.534-2004)</t>
  </si>
  <si>
    <t>200/10/5</t>
  </si>
  <si>
    <t>говядина п/ф</t>
  </si>
  <si>
    <t>Каша сборная с маслом (ТТК)</t>
  </si>
  <si>
    <t>огурцы соленые без уксуса</t>
  </si>
  <si>
    <t>Хлеб пшеничный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</si>
  <si>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</si>
  <si>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</si>
  <si>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 xml:space="preserve">масса мяса </t>
  </si>
  <si>
    <t>масса отварного мяса</t>
  </si>
  <si>
    <t>яблоки свежие  (с удаленным семенным гнездом)</t>
  </si>
  <si>
    <t>молоко сгущенное  с сахаром</t>
  </si>
  <si>
    <t xml:space="preserve">яйцо куриное </t>
  </si>
  <si>
    <t>или капуста квашеная</t>
  </si>
  <si>
    <t>Фрукт (посчитана средняя пищевая ценность яблок, груш, апельсин)</t>
  </si>
  <si>
    <t>мука пшеничная на подпыл</t>
  </si>
  <si>
    <t>ИЛИ</t>
  </si>
  <si>
    <t>сухари пшеничные</t>
  </si>
  <si>
    <t>Дрожжи хлебопекарные</t>
  </si>
  <si>
    <t>Мука картофельная</t>
  </si>
  <si>
    <t>мука картофельная (крахмал)</t>
  </si>
  <si>
    <t>Салат "Степной" из разных овощей (р.41-2006, Москва)</t>
  </si>
  <si>
    <t>Какао</t>
  </si>
  <si>
    <t>какао</t>
  </si>
  <si>
    <t>Кофейный напиток</t>
  </si>
  <si>
    <t>Какао с молоком (р.693 -2004)</t>
  </si>
  <si>
    <t>Компот из свежих яблок + Витамин "С" (р.631-2004)</t>
  </si>
  <si>
    <t xml:space="preserve">Сок  </t>
  </si>
  <si>
    <t>Чай с молоком (р.267-2001, Пермь)</t>
  </si>
  <si>
    <t>Кисель из свежих ягод  (р.640-2004)</t>
  </si>
  <si>
    <t>клюква свежемороженая</t>
  </si>
  <si>
    <t>или брусника свежемороженая</t>
  </si>
  <si>
    <t>или смородина свежемороженая</t>
  </si>
  <si>
    <t>Кисломолочный напиток (ряженка, кефир, ацидофилин, снежок, йогурт питьевой (р.698-2004)</t>
  </si>
  <si>
    <t>Чай с сахаром (р.685-2004)</t>
  </si>
  <si>
    <t>Сок фруктовый или овощной</t>
  </si>
  <si>
    <t>Запеканка из творога со сгущенным молоком (р.366-2004)</t>
  </si>
  <si>
    <t>20/8</t>
  </si>
  <si>
    <t>Бутерброд с джемом или повидлом (р.2-2004)</t>
  </si>
  <si>
    <t>Жаркое по - домашнему (р.436-2004)</t>
  </si>
  <si>
    <t>Суп молочный с крупой (р.161-2004)</t>
  </si>
  <si>
    <t>зелень свежая (петрушка или укроп)</t>
  </si>
  <si>
    <t>Нарезка из свежих овощей с маслом растительным (р. 14/1; 15/1-2011, Екатеринбург)</t>
  </si>
  <si>
    <t>помидоры свежие парниковые</t>
  </si>
  <si>
    <t>или помидоры свежие грунтовые</t>
  </si>
  <si>
    <t>или огурцы свежие парниковые</t>
  </si>
  <si>
    <t>или огурцы свежие грунтовые</t>
  </si>
  <si>
    <t>масло растительное на полив при подаче</t>
  </si>
  <si>
    <t>40/2</t>
  </si>
  <si>
    <t>Винегрет овощной (р.71-2004)</t>
  </si>
  <si>
    <t>или капуста квашеная промышленного производства</t>
  </si>
  <si>
    <t>Салат зеленый с огурцами и помидорами (р.35-2006, Москва)</t>
  </si>
  <si>
    <t>огурцы свежие парниковые</t>
  </si>
  <si>
    <t xml:space="preserve">масло растительное на полив при подаче </t>
  </si>
  <si>
    <t>Салат из соленых огурцов с луком (р.17 - 2004)</t>
  </si>
  <si>
    <t>лук репчатый (бланшированный)</t>
  </si>
  <si>
    <t>перец свежий</t>
  </si>
  <si>
    <t>Картофельное пюре (р.520-2004)</t>
  </si>
  <si>
    <t>Салат из квашеной капусты с луком (р. 45-2004)</t>
  </si>
  <si>
    <t>капуста белокочанная  квашенная промышленного производства</t>
  </si>
  <si>
    <t>Уха рыбацкая (р.30/2-2011, Екатеринбург)</t>
  </si>
  <si>
    <t>томатное пюре (без искусственных ароматизаторов, красителей и консервантов, без содержания крахмала и соли)</t>
  </si>
  <si>
    <t>или зелень свежая (петрушка, укроп)</t>
  </si>
  <si>
    <t>Компот из апельсинов с яблоками (р.251-2001, Пермь)</t>
  </si>
  <si>
    <t>апельсины</t>
  </si>
  <si>
    <t xml:space="preserve"> </t>
  </si>
  <si>
    <t>ИТОГО ЗА ВЕСЬ ПЕРИОД</t>
  </si>
  <si>
    <t>СРЕДНЕЕ ЗНАЧЕНИЕ ЗА ПЕРИОД, г</t>
  </si>
  <si>
    <t xml:space="preserve">СРЕДНЯЯ КАЛОРИЙНОСТЬ </t>
  </si>
  <si>
    <t>Норма, % СанПиН 2.4.1.3049-13</t>
  </si>
  <si>
    <t>12-15</t>
  </si>
  <si>
    <t>30-32</t>
  </si>
  <si>
    <t>55-58</t>
  </si>
  <si>
    <t>ТТК- Технико-технологическая карта</t>
  </si>
  <si>
    <t>крупа "Геркулес"</t>
  </si>
  <si>
    <t>крупа  ячневая</t>
  </si>
  <si>
    <t>Щи из свежей капусты с картофелем с мясом, со сметаной (р.124-2004)</t>
  </si>
  <si>
    <t>Борщ "Сибирский" с мясом, со сметаной (р.111-2004)</t>
  </si>
  <si>
    <t>Рассольник "Домашний" со сметаной (р.131-2004)</t>
  </si>
  <si>
    <t>Свекольник со сметаной (р.34-2004, Пермь)</t>
  </si>
  <si>
    <t>Суп гороховый с мясом и гренками (р.139-2004)</t>
  </si>
  <si>
    <t>200/10/10</t>
  </si>
  <si>
    <t>масса лапши домашней</t>
  </si>
  <si>
    <t>или лапша промышленного производства</t>
  </si>
  <si>
    <t>Каша "Геркулесовая" с маслом (р.311-2004)</t>
  </si>
  <si>
    <t>Каша ячневая с маслом (р.311-2004)</t>
  </si>
  <si>
    <t>Каша манная с маслом (р.311-2004)</t>
  </si>
  <si>
    <t>Каша пшеничная с маслом (р.311-2004)</t>
  </si>
  <si>
    <t>Каша рисовая с маслом (р.311-2004)</t>
  </si>
  <si>
    <t>Гречка вязкая с маслом (р.302-2004)</t>
  </si>
  <si>
    <t>ванилин</t>
  </si>
  <si>
    <t xml:space="preserve">вода питьевая или молоко питьевое </t>
  </si>
  <si>
    <t>Макаронные изделия отварные (р.516-2004)</t>
  </si>
  <si>
    <t>Плов из говядины (р.443-2004)</t>
  </si>
  <si>
    <t>масса тушенного мяса</t>
  </si>
  <si>
    <t>Рыба, тушеная в томате с овощами (р.374-2004)</t>
  </si>
  <si>
    <t>Картофель отварной с маслом (р.203 - 2004)</t>
  </si>
  <si>
    <t>Сложный гарнир (картофельное пюре, овощи  тушеные)</t>
  </si>
  <si>
    <t>Кабачки тушеные (р.38/5-2004, Екатеринбург)</t>
  </si>
  <si>
    <t>Свекла, тушенная в сметанном соусе (р.86-2011, Пермь)</t>
  </si>
  <si>
    <t>Морковь припущенная (р.524-2004)</t>
  </si>
  <si>
    <t>курица потрошеная 1 категории</t>
  </si>
  <si>
    <t>20/5/10</t>
  </si>
  <si>
    <t>50/70</t>
  </si>
  <si>
    <t>150/15</t>
  </si>
  <si>
    <t>крупа манная для панировки</t>
  </si>
  <si>
    <t>Гуляш (р.437-2004)</t>
  </si>
  <si>
    <t>Витамин, мг</t>
  </si>
  <si>
    <t>Нарезка из  свеклы отварной  (таблица №10-2001, г. Пермь)</t>
  </si>
  <si>
    <t>Горошек зеленый консервированный (после термической обработки) (р.244-2006, Москва)</t>
  </si>
  <si>
    <t>Кукуруза консервированная (после термической обработки) (р.244-2006, Москва)</t>
  </si>
  <si>
    <t>Свекла отварная с маслом растительным (р.56-2006, Москва)</t>
  </si>
  <si>
    <t>Морковь отварная с маслом (р.9-2004, Пермь)</t>
  </si>
  <si>
    <t>зелень сушеная (укроп, петрушка)</t>
  </si>
  <si>
    <t>Ужин</t>
  </si>
  <si>
    <t>Какао с молоком сгущенным (р.694-2004)</t>
  </si>
  <si>
    <t>Чай зеленый с сахаром (р.685-2004)</t>
  </si>
  <si>
    <t>масса отварной рыбы</t>
  </si>
  <si>
    <t>масса отварного картофеля</t>
  </si>
  <si>
    <t>масса отварной моркови</t>
  </si>
  <si>
    <t>Шницель  из говядины (р.451-2004)</t>
  </si>
  <si>
    <t xml:space="preserve">вода питьевая  </t>
  </si>
  <si>
    <t>или</t>
  </si>
  <si>
    <t>Кабачки припущенные (р. 524 - 2004)</t>
  </si>
  <si>
    <t>кабачки</t>
  </si>
  <si>
    <t>Салат "Зимний" (ТТК)</t>
  </si>
  <si>
    <t>Фрукт (посчитана средняя пищевая ценность яблок, апельсин)</t>
  </si>
  <si>
    <t>Биточек  из говядины (р.451-2004)</t>
  </si>
  <si>
    <t>Котлета рыбная натуральная  (р.391-2004)</t>
  </si>
  <si>
    <t>Ватрушка царская с молоком сгущенным ТТК (творожное блюдо)</t>
  </si>
  <si>
    <t>масса готовой ватрушки</t>
  </si>
  <si>
    <t>50/30</t>
  </si>
  <si>
    <t>200/20</t>
  </si>
  <si>
    <t>Фрукт (посчитана средняя пищевая ценность яблок, груш)</t>
  </si>
  <si>
    <t>СОДЕРЖАНИЕ БЕЛКОВ, ЖИРОВ, УГЛЕВОДОВ в МЕНЮ ЗА ПЕРИОД В % ОТ КАЛОРИЙНОСТИ (1190 - 1400 ккал)</t>
  </si>
  <si>
    <t>Нарезка из свежих помидоров с маслом растительным (р. 15/1;-2011, Екатеринбург)</t>
  </si>
  <si>
    <t>Нарезка из свежих огурцов с маслом растительным (р. 14/1; -2011, Екатеринбург)</t>
  </si>
  <si>
    <t>Яйцо куриное отварное (р.337-2004)</t>
  </si>
  <si>
    <t>Нарезка из свежих огурцов с маслом растительным (р. 14/1; -2011, Екатеринбург) и яйцо отварное</t>
  </si>
  <si>
    <t>Нарезка из огурцов  (таблица №10-2001, г.Пермь)</t>
  </si>
  <si>
    <t>или огурцы соленые (без уксуса)</t>
  </si>
  <si>
    <t>или помидоры свежие  грунтовые</t>
  </si>
  <si>
    <r>
      <t xml:space="preserve">морковь </t>
    </r>
    <r>
      <rPr>
        <i/>
        <sz val="10"/>
        <rFont val="Arial"/>
        <family val="2"/>
      </rPr>
      <t>(до 1 марта в сыром виде, после в отварном) -</t>
    </r>
    <r>
      <rPr>
        <sz val="10"/>
        <rFont val="Arial"/>
        <family val="2"/>
      </rPr>
      <t xml:space="preserve"> до 01.01 - 20%</t>
    </r>
  </si>
  <si>
    <t>Морковь и свекла отварные с маслом (р.9-2004, Пермь)</t>
  </si>
  <si>
    <t>Нарезка из перца и огурцов свежих  с зеленью (р. 70,71-2006, Москва)</t>
  </si>
  <si>
    <t>яблоки свежие с удаленным семенным гнездом</t>
  </si>
  <si>
    <t>Кукуруза свежемороженая отварная (р.523-2004)</t>
  </si>
  <si>
    <t>или горошек зеленый свежемороженый отварной</t>
  </si>
  <si>
    <t>или морковь свежемороженая припущенная</t>
  </si>
  <si>
    <t>Горошек зеленый свежемороженый отварной  (р.523-2004)</t>
  </si>
  <si>
    <t>Бутерброд с маслом и сыром (р.1,3-2004)</t>
  </si>
  <si>
    <t>БИОВЕСТИН А (продукт функционального питания, содержащий высокую концентрацию бифидобактерий)</t>
  </si>
  <si>
    <t>огурцы свежие  грунтовые</t>
  </si>
  <si>
    <t xml:space="preserve">Овощи консервированные без уксуса </t>
  </si>
  <si>
    <t>Овощи консервированные без уксуса (томаты, огурцы)</t>
  </si>
  <si>
    <t xml:space="preserve">кабачки </t>
  </si>
  <si>
    <t>фарш промышленного производства</t>
  </si>
  <si>
    <t>Биточки рубленые из птицы (р.498-2004)</t>
  </si>
  <si>
    <t>минтай потрошенный обезглавленный (филе с кожей без костей)</t>
  </si>
  <si>
    <t>Овощи консервированные без уксуса (томаты)</t>
  </si>
  <si>
    <t>Пудинг рыбный (р.401-2004)</t>
  </si>
  <si>
    <t>Котлета рыбная запеченная (р.388-2004)</t>
  </si>
  <si>
    <t>80/20</t>
  </si>
  <si>
    <t>Котлеты по - хлыновски (р.454 - 2004)</t>
  </si>
  <si>
    <t>60/40</t>
  </si>
  <si>
    <t>Фито - чай с сахаром (р.627-2004)</t>
  </si>
  <si>
    <t>фито - чай для детей (с мятой, или душицей, или ромашкой, или липой, или др.)</t>
  </si>
  <si>
    <t>100/20</t>
  </si>
  <si>
    <t>50/5</t>
  </si>
  <si>
    <t>или молоко концентрированное</t>
  </si>
  <si>
    <t>вода кипяченная для концентрированного молока</t>
  </si>
  <si>
    <t>Мучное изделие промышленного производства (печенье в ассортименте, вафелька или др.)</t>
  </si>
  <si>
    <t>или горбуша потрошенная с головой (филе без кожи и костей)</t>
  </si>
  <si>
    <t>или курица потрошеная 1 категории (разделка на филе без кожи и костей)</t>
  </si>
  <si>
    <t>Овощи припущенные  (р.524-2004)</t>
  </si>
  <si>
    <t>Омлет натуральный (р.340-2004)</t>
  </si>
  <si>
    <t>или кукуруза консервированная (после термической обработки)</t>
  </si>
  <si>
    <t>Суфле творожное с  молоком сгущенным (р.365-2004)</t>
  </si>
  <si>
    <t>молоко сгущенное с сахаром</t>
  </si>
  <si>
    <t>Запеканка рисовая с творогом с молоком сгущенным (р.315-2004)</t>
  </si>
  <si>
    <t>или грудка куриная (разделка на филе без кожи и костей)</t>
  </si>
  <si>
    <t>Салат из моркови с яблоком (р.11-2011, Екатеринбург)</t>
  </si>
  <si>
    <t>Суп с макаронными изделиями с мясными фрикадельками (р.147-2004)</t>
  </si>
  <si>
    <t>Кулеш пшенный с маслом (ТТК)</t>
  </si>
  <si>
    <t>крупа пшенная</t>
  </si>
  <si>
    <t xml:space="preserve">молоко питьевое </t>
  </si>
  <si>
    <t>Бутерброд с сыром плавленым (р.10-2004)</t>
  </si>
  <si>
    <t>24</t>
  </si>
  <si>
    <t>сыр плавленый</t>
  </si>
  <si>
    <t>Овощная икра (р.79-2004)</t>
  </si>
  <si>
    <t>Рассольник ленинградский с мясом со сметаной (р.132-2004)</t>
  </si>
  <si>
    <t>крупа рисовая или перловая, или пшеничная</t>
  </si>
  <si>
    <t>Рыба припущенная с овощами (р.371-2004)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</si>
  <si>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</si>
  <si>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</si>
  <si>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 xml:space="preserve">Мучное изделие промышленного или собственного производства </t>
  </si>
  <si>
    <t>Цикорий с молоком (р.689-2004)</t>
  </si>
  <si>
    <t>цикорий растворимый порошкообразный</t>
  </si>
  <si>
    <t>Фрукт (посчитана средняя пищевая ценность бананов)</t>
  </si>
  <si>
    <t>12 день</t>
  </si>
  <si>
    <t>Макароны, запеченные с сыром (р.334-2004)</t>
  </si>
  <si>
    <t>масса запеченных макарон</t>
  </si>
  <si>
    <t>Бутерброд с маслом, джемом или повидлом (р.1, 2-2004)</t>
  </si>
  <si>
    <t>Борщ с  капустой и картофелем со сметаной (р.110-2004)</t>
  </si>
  <si>
    <t>капуста белокочанная свежая</t>
  </si>
  <si>
    <t>Печень  говяжья по - строгановски (р.431-2004)</t>
  </si>
  <si>
    <t>печень говяжья</t>
  </si>
  <si>
    <t>масса готовой печени</t>
  </si>
  <si>
    <t>Рис припущенный (р.512-2004)</t>
  </si>
  <si>
    <t>Компот из свежих ягод + Витамин "С" (р.357-2002)</t>
  </si>
  <si>
    <t>клюква или брусника</t>
  </si>
  <si>
    <t>Булочка с  крошкой (ТТК)</t>
  </si>
  <si>
    <t>дрожжи прессованные</t>
  </si>
  <si>
    <t>или дрожжи сухие</t>
  </si>
  <si>
    <t>масло растительное для смазки листа</t>
  </si>
  <si>
    <t>Крошка:</t>
  </si>
  <si>
    <t xml:space="preserve">или Мучное изделие промышленного производства </t>
  </si>
  <si>
    <t xml:space="preserve">Салат из отварного картофеля с огурцами и растительным маслом (р.31/1-2011, Екатеринбург) </t>
  </si>
  <si>
    <t>Котлета рубленая из птицы или кролика (р.498-2004)</t>
  </si>
  <si>
    <t xml:space="preserve"> курица потрошёная 1 категории (мякоть без кожи)</t>
  </si>
  <si>
    <t>или грудка куриная на кости</t>
  </si>
  <si>
    <t>или грудка куриная филе</t>
  </si>
  <si>
    <t>или кролик 1 категории</t>
  </si>
  <si>
    <t>или фарш промышленного производства</t>
  </si>
  <si>
    <t>13 день</t>
  </si>
  <si>
    <t>Нарезка из свежих огурцов  (р.70-2006, Москва)</t>
  </si>
  <si>
    <t>Суп картофельный с рыбными фрикадельками (р.142-2004)</t>
  </si>
  <si>
    <t>180/25</t>
  </si>
  <si>
    <t>горбуша потрошенная с головой (филе без кожи и костей)</t>
  </si>
  <si>
    <t>Рагу из овощей с отварным мясом (ТТК)</t>
  </si>
  <si>
    <t>Запеканка морковная с творогом, со сгущенным молоком (р.118-2004, Пермь)</t>
  </si>
  <si>
    <t>масса припущенной моркови</t>
  </si>
  <si>
    <t>14 день</t>
  </si>
  <si>
    <t>Суп из овощей на курином бульоне со сметаной (р.135-2004)</t>
  </si>
  <si>
    <t xml:space="preserve">или горошек зеленый свежемороженый </t>
  </si>
  <si>
    <t>Курица или кролик запеченные (из отварного) (р.494-2004)</t>
  </si>
  <si>
    <t>Печенье овсяное (ТТК)</t>
  </si>
  <si>
    <t>крупа Геркулес</t>
  </si>
  <si>
    <t>Натрий двууглекислый</t>
  </si>
  <si>
    <t xml:space="preserve">Печенье овсяное промышленного производства </t>
  </si>
  <si>
    <t>Кисломолочный напиток (йогурт питьевой) (р.698-2004)</t>
  </si>
  <si>
    <t>Рыба запечённая (р.377-2004)</t>
  </si>
  <si>
    <t>горбуша потрошенная с головой (филе  с кожей без костей)</t>
  </si>
  <si>
    <t>или минтай потрошенный обезглавленный (филе  с кожей без костей)</t>
  </si>
  <si>
    <t>или горбуша или кета неразделанная (филе  с кожей без костей)</t>
  </si>
  <si>
    <t>15 день</t>
  </si>
  <si>
    <t>или горошек зеленый свежемороженый отварной (р.523-2004)</t>
  </si>
  <si>
    <t>или Огурцы свежие парниковые</t>
  </si>
  <si>
    <t xml:space="preserve"> или Огурцы свежие грунтовые</t>
  </si>
  <si>
    <t>Салат из свеклы с огурцами (р.21-2004, Пермь)</t>
  </si>
  <si>
    <t xml:space="preserve"> или огурцы свежие грунтовые</t>
  </si>
  <si>
    <t>Суп картофельный с крупой с мясом (р.138-2004)</t>
  </si>
  <si>
    <t>200/10</t>
  </si>
  <si>
    <t>Суп с крупой с мясом (р.149-2004)</t>
  </si>
  <si>
    <t>чеснок</t>
  </si>
  <si>
    <t>Тефтели из говядины (р.461-2004)</t>
  </si>
  <si>
    <t>Кондитерское изделие промышленного производства (посчитана средняя пищевая ценность - пряники, печенье затяжное или сахарное, вафли)</t>
  </si>
  <si>
    <t>или кондитерское изделие промышленного производства, обогащенное витаминами</t>
  </si>
  <si>
    <t>Пудинг из творога запеченный с молоком сгущенным (р.362-2004)</t>
  </si>
  <si>
    <t>16 день</t>
  </si>
  <si>
    <t>Нарезка из свежих огурцов  с маслом растительным (р.14/1-2011, Екатеринбург)</t>
  </si>
  <si>
    <t xml:space="preserve"> огурцы свежие парниковые</t>
  </si>
  <si>
    <t>"Бабушкин" суп с мясом со сметаной (ТТК)</t>
  </si>
  <si>
    <t>"Бабушкин" суп с мясными шариками (ТТК)</t>
  </si>
  <si>
    <t>200/40</t>
  </si>
  <si>
    <t>яйцо куриное</t>
  </si>
  <si>
    <t>масса полуфабриката</t>
  </si>
  <si>
    <t>масса готовых мясных шариков</t>
  </si>
  <si>
    <t>Котлета по - Волжски  (ТТК)</t>
  </si>
  <si>
    <t>свинина мясная</t>
  </si>
  <si>
    <t>Булочка "Оригинальная" (ТТК)</t>
  </si>
  <si>
    <t>мука пшеничная (на подпыл)</t>
  </si>
  <si>
    <t>повидло  (без искусственных ароматизаторов, красителей и консервантов)</t>
  </si>
  <si>
    <t>крошка:</t>
  </si>
  <si>
    <t>яйцо куриное для смазки изделия</t>
  </si>
  <si>
    <t>масло растительное для смазки</t>
  </si>
  <si>
    <t xml:space="preserve">или Булочное изделие промышленного производства </t>
  </si>
  <si>
    <t>Запеканка овощная (р.62-2004, Пермь)</t>
  </si>
  <si>
    <t>17 день</t>
  </si>
  <si>
    <t>Нарезка из свежих помидоров с маслом  (р.15/1-2011, Екатеринбург)</t>
  </si>
  <si>
    <t>Щи из свежей капусты с картофелем на курином бульоне со сметаной (р.124-2004)</t>
  </si>
  <si>
    <t>Суфле из кур (р.193-2001, Пермь)</t>
  </si>
  <si>
    <t>масса отварной птицы (мякоть с кожей)</t>
  </si>
  <si>
    <t>Соус молочный для запекания</t>
  </si>
  <si>
    <t>сметана  для смазки изделий</t>
  </si>
  <si>
    <t>Колобки запеченные с молоком сгущенным ТТК</t>
  </si>
  <si>
    <t>18 день</t>
  </si>
  <si>
    <t>Суп молочный с макаронными изделиями (р.160-2004)</t>
  </si>
  <si>
    <t>Суп крестьянский с мясом, со сметаной (р.134-2004)</t>
  </si>
  <si>
    <t>крупа: перловая, овсяная, ячневая</t>
  </si>
  <si>
    <t>или хлопья овсяные "Геркулес"</t>
  </si>
  <si>
    <t>Котлеты по - хлыновски с маслом (р.454 - 2004)</t>
  </si>
  <si>
    <t>Сложный гарнир (капуста тушенная в сметанном соусе, картофель припущенный)</t>
  </si>
  <si>
    <t>Картофель припущенный с зеленью (р.524-2004)</t>
  </si>
  <si>
    <t>Капуста тушеная в сметанном соусе (ТТК)</t>
  </si>
  <si>
    <t>для соуса:</t>
  </si>
  <si>
    <t>Кулебяка с рыбой (р.699-1996)</t>
  </si>
  <si>
    <t>тесто:</t>
  </si>
  <si>
    <t>фарш:</t>
  </si>
  <si>
    <t>Пюре из гороха с маслом (р.107,108-2004, Пермь)</t>
  </si>
  <si>
    <t>горох</t>
  </si>
  <si>
    <t>19 день</t>
  </si>
  <si>
    <t>Каша пшенная с маслом (р.311-2004)</t>
  </si>
  <si>
    <t>крупа пшено</t>
  </si>
  <si>
    <t>Суп - пюре из картофеля с гренками (р.171-2004)</t>
  </si>
  <si>
    <t>Шницель рыбный натуральный  (р.391-2004)</t>
  </si>
  <si>
    <t>Рис припущенный с овощами (ТТК)</t>
  </si>
  <si>
    <t>Булочка домашняя (р.769-2004, Пермь)</t>
  </si>
  <si>
    <t>сахар (для отделки)</t>
  </si>
  <si>
    <t>молоко питьевое или вода питьевая</t>
  </si>
  <si>
    <t>Салат Мазайка (ТТК)</t>
  </si>
  <si>
    <t>картофель - 01.09. - 31.10.- 25%</t>
  </si>
  <si>
    <t>кукуруза консервированная (после термической обработки)</t>
  </si>
  <si>
    <t>или кукуруза свежемороженая отварная</t>
  </si>
  <si>
    <t xml:space="preserve">Ассорти из свежих овощей с кукурузой (ТТК) </t>
  </si>
  <si>
    <t>Пудинг из говядины (р.472-2004)</t>
  </si>
  <si>
    <t>масса вареной говядины</t>
  </si>
  <si>
    <t>масса отварной протертой моркови</t>
  </si>
  <si>
    <t>20 день</t>
  </si>
  <si>
    <t>Каша 5 злаков с маслом (р.311-2004)</t>
  </si>
  <si>
    <t>крупа (овсяная, кукурузная, пшеничная, ячневая, гречневая)</t>
  </si>
  <si>
    <t>Нарезка овощная с маслом растительным (ТТК)</t>
  </si>
  <si>
    <t xml:space="preserve"> или огурцы свежие парниковые</t>
  </si>
  <si>
    <t>Нарезка из свежих овощей с маслом растительным (р.14/1; 15/1-2011, Екатеринбург)</t>
  </si>
  <si>
    <t>перец сладкий свежий</t>
  </si>
  <si>
    <t>зелень свежая (петрушка, укроп)</t>
  </si>
  <si>
    <t>Свекольник на мясном бульоне со сметаной  (р.34-2004, Пермь)</t>
  </si>
  <si>
    <t>Запеканка картофельная с мясом отварным (р.157-2004, Пермь)</t>
  </si>
  <si>
    <t>масло сливочное  для смазки листа</t>
  </si>
  <si>
    <t>Булочка "Осенняя" (р.778-2004)</t>
  </si>
  <si>
    <t>масса моркови отварной протертой</t>
  </si>
  <si>
    <t xml:space="preserve">масло растительное для смазки </t>
  </si>
  <si>
    <t>Рагу из овощей (р.224-2004)</t>
  </si>
  <si>
    <t>соус:</t>
  </si>
  <si>
    <t>Рагу овощное (р.77-2004, Пермь)</t>
  </si>
  <si>
    <t xml:space="preserve">ПРИМЕРНОЕ 20 - ти дневное МЕНЮ для питания детей с 1,5-3 лет      № 1305 от "25" июня 2016г                                                                                                      с содержанием продукта функционального питания с высоким содержанием бифидобактерий  БИОВЕСТИН А   </t>
  </si>
  <si>
    <t>Котлета рубленые из птицы (р.498-2004)</t>
  </si>
  <si>
    <t xml:space="preserve">  фарш промышленного производства </t>
  </si>
  <si>
    <t>вода питьевая или молоко питьевое</t>
  </si>
  <si>
    <t>Суп - лапша домашняя на курином бульоне (р.148-2004)</t>
  </si>
  <si>
    <t>Котлеты из говядины (р.451-2004)</t>
  </si>
  <si>
    <t>Курица или кролик отварные  (р.487-2004)</t>
  </si>
  <si>
    <t>Суп "Волна" на курином бульоне (ТТК)</t>
  </si>
  <si>
    <t>ЭЛЕКТРОННАЯ ВЕРСИЯ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</si>
</sst>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i/>
      <sz val="12"/>
      <name val="Arial Black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20"/>
      <name val="Arial Black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72" fontId="23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23" fillId="0" borderId="10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" fontId="14" fillId="2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/>
    </xf>
    <xf numFmtId="0" fontId="26" fillId="18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72" fontId="32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" fontId="14" fillId="2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5" fillId="18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1" fontId="32" fillId="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1" fontId="14" fillId="20" borderId="10" xfId="0" applyNumberFormat="1" applyFont="1" applyFill="1" applyBorder="1" applyAlignment="1">
      <alignment horizontal="center" vertical="center" wrapText="1"/>
    </xf>
    <xf numFmtId="2" fontId="29" fillId="18" borderId="10" xfId="0" applyNumberFormat="1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/>
    </xf>
    <xf numFmtId="0" fontId="14" fillId="2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0" fontId="26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" fontId="26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1" fontId="29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vertical="center"/>
    </xf>
    <xf numFmtId="172" fontId="29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72" fontId="32" fillId="18" borderId="10" xfId="0" applyNumberFormat="1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vertical="center"/>
    </xf>
    <xf numFmtId="1" fontId="32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right" vertical="center" wrapText="1"/>
    </xf>
    <xf numFmtId="1" fontId="22" fillId="18" borderId="0" xfId="0" applyNumberFormat="1" applyFont="1" applyFill="1" applyBorder="1" applyAlignment="1">
      <alignment/>
    </xf>
    <xf numFmtId="0" fontId="25" fillId="18" borderId="0" xfId="0" applyFont="1" applyFill="1" applyBorder="1" applyAlignment="1">
      <alignment horizontal="center" wrapText="1"/>
    </xf>
    <xf numFmtId="49" fontId="23" fillId="18" borderId="10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2" fontId="14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 wrapText="1"/>
    </xf>
    <xf numFmtId="1" fontId="28" fillId="18" borderId="0" xfId="0" applyNumberFormat="1" applyFont="1" applyFill="1" applyBorder="1" applyAlignment="1">
      <alignment vertical="top" wrapText="1"/>
    </xf>
    <xf numFmtId="0" fontId="0" fillId="21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2" borderId="0" xfId="0" applyFont="1" applyFill="1" applyAlignment="1">
      <alignment/>
    </xf>
    <xf numFmtId="1" fontId="1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" fontId="0" fillId="18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vertical="center"/>
    </xf>
    <xf numFmtId="2" fontId="23" fillId="18" borderId="10" xfId="0" applyNumberFormat="1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/>
    </xf>
    <xf numFmtId="1" fontId="23" fillId="18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right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35" fillId="18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22" fillId="18" borderId="0" xfId="0" applyNumberFormat="1" applyFont="1" applyFill="1" applyBorder="1" applyAlignment="1">
      <alignment horizontal="center" vertical="top" wrapText="1"/>
    </xf>
    <xf numFmtId="0" fontId="23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29" fillId="18" borderId="0" xfId="0" applyFont="1" applyFill="1" applyAlignment="1">
      <alignment horizontal="center" vertical="center"/>
    </xf>
    <xf numFmtId="0" fontId="23" fillId="18" borderId="10" xfId="0" applyFont="1" applyFill="1" applyBorder="1" applyAlignment="1">
      <alignment vertical="center"/>
    </xf>
    <xf numFmtId="2" fontId="23" fillId="18" borderId="10" xfId="0" applyNumberFormat="1" applyFont="1" applyFill="1" applyBorder="1" applyAlignment="1">
      <alignment horizontal="center" vertical="top"/>
    </xf>
    <xf numFmtId="0" fontId="14" fillId="18" borderId="1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vertical="center"/>
    </xf>
    <xf numFmtId="172" fontId="23" fillId="0" borderId="10" xfId="0" applyNumberFormat="1" applyFont="1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 wrapText="1"/>
    </xf>
    <xf numFmtId="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justify"/>
    </xf>
    <xf numFmtId="1" fontId="22" fillId="0" borderId="0" xfId="0" applyNumberFormat="1" applyFont="1" applyFill="1" applyBorder="1" applyAlignment="1">
      <alignment horizontal="center" vertical="justify"/>
    </xf>
    <xf numFmtId="172" fontId="22" fillId="18" borderId="10" xfId="0" applyNumberFormat="1" applyFont="1" applyFill="1" applyBorder="1" applyAlignment="1">
      <alignment horizontal="center" vertical="center"/>
    </xf>
    <xf numFmtId="1" fontId="22" fillId="1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18" borderId="10" xfId="0" applyFont="1" applyFill="1" applyBorder="1" applyAlignment="1">
      <alignment vertical="center" wrapText="1"/>
    </xf>
    <xf numFmtId="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38" fillId="18" borderId="10" xfId="0" applyNumberFormat="1" applyFont="1" applyFill="1" applyBorder="1" applyAlignment="1">
      <alignment horizontal="center" vertical="center"/>
    </xf>
    <xf numFmtId="2" fontId="39" fillId="18" borderId="10" xfId="0" applyNumberFormat="1" applyFont="1" applyFill="1" applyBorder="1" applyAlignment="1">
      <alignment horizontal="center" vertical="center"/>
    </xf>
    <xf numFmtId="1" fontId="39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29" fillId="18" borderId="10" xfId="0" applyFont="1" applyFill="1" applyBorder="1" applyAlignment="1">
      <alignment vertical="center" wrapText="1"/>
    </xf>
    <xf numFmtId="0" fontId="23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right" vertical="center"/>
    </xf>
    <xf numFmtId="0" fontId="14" fillId="18" borderId="10" xfId="0" applyFont="1" applyFill="1" applyBorder="1" applyAlignment="1">
      <alignment horizontal="center" vertical="center" wrapText="1"/>
    </xf>
    <xf numFmtId="174" fontId="14" fillId="18" borderId="10" xfId="0" applyNumberFormat="1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2" fontId="29" fillId="18" borderId="10" xfId="0" applyNumberFormat="1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vertical="center"/>
    </xf>
    <xf numFmtId="2" fontId="23" fillId="18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0" fontId="40" fillId="18" borderId="10" xfId="0" applyFont="1" applyFill="1" applyBorder="1" applyAlignment="1">
      <alignment horizontal="center" vertical="center"/>
    </xf>
    <xf numFmtId="2" fontId="41" fillId="18" borderId="10" xfId="0" applyNumberFormat="1" applyFont="1" applyFill="1" applyBorder="1" applyAlignment="1">
      <alignment vertical="center"/>
    </xf>
    <xf numFmtId="172" fontId="0" fillId="18" borderId="0" xfId="0" applyNumberFormat="1" applyFont="1" applyFill="1" applyAlignment="1">
      <alignment/>
    </xf>
    <xf numFmtId="49" fontId="23" fillId="18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0" fontId="14" fillId="18" borderId="10" xfId="0" applyNumberFormat="1" applyFont="1" applyFill="1" applyBorder="1" applyAlignment="1">
      <alignment horizontal="right" vertical="center"/>
    </xf>
    <xf numFmtId="0" fontId="0" fillId="18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0" fillId="0" borderId="10" xfId="53" applyFont="1" applyFill="1" applyBorder="1" applyAlignment="1">
      <alignment horizontal="right" vertical="center" wrapText="1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14" fillId="20" borderId="10" xfId="0" applyFont="1" applyFill="1" applyBorder="1" applyAlignment="1">
      <alignment horizontal="right" vertical="center" wrapText="1"/>
    </xf>
    <xf numFmtId="0" fontId="14" fillId="20" borderId="10" xfId="0" applyFont="1" applyFill="1" applyBorder="1" applyAlignment="1">
      <alignment horizontal="right" vertical="center"/>
    </xf>
    <xf numFmtId="1" fontId="38" fillId="2" borderId="10" xfId="0" applyNumberFormat="1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 horizontal="right" vertical="center" wrapText="1"/>
    </xf>
    <xf numFmtId="0" fontId="14" fillId="20" borderId="10" xfId="0" applyFont="1" applyFill="1" applyBorder="1" applyAlignment="1">
      <alignment horizontal="right" vertical="center" wrapText="1"/>
    </xf>
    <xf numFmtId="172" fontId="23" fillId="18" borderId="0" xfId="0" applyNumberFormat="1" applyFont="1" applyFill="1" applyBorder="1" applyAlignment="1">
      <alignment horizontal="center" vertical="center"/>
    </xf>
    <xf numFmtId="1" fontId="23" fillId="18" borderId="0" xfId="0" applyNumberFormat="1" applyFont="1" applyFill="1" applyBorder="1" applyAlignment="1">
      <alignment horizontal="center" vertical="center"/>
    </xf>
    <xf numFmtId="2" fontId="23" fillId="18" borderId="0" xfId="0" applyNumberFormat="1" applyFont="1" applyFill="1" applyBorder="1" applyAlignment="1">
      <alignment horizontal="center" vertical="center"/>
    </xf>
    <xf numFmtId="1" fontId="32" fillId="18" borderId="0" xfId="0" applyNumberFormat="1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right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172" fontId="23" fillId="18" borderId="0" xfId="0" applyNumberFormat="1" applyFont="1" applyFill="1" applyBorder="1" applyAlignment="1">
      <alignment vertical="center"/>
    </xf>
    <xf numFmtId="1" fontId="14" fillId="18" borderId="0" xfId="0" applyNumberFormat="1" applyFont="1" applyFill="1" applyBorder="1" applyAlignment="1">
      <alignment horizontal="center" vertical="center"/>
    </xf>
    <xf numFmtId="2" fontId="24" fillId="18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/>
    </xf>
    <xf numFmtId="172" fontId="0" fillId="18" borderId="10" xfId="0" applyNumberFormat="1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right" vertical="center" wrapText="1"/>
    </xf>
    <xf numFmtId="0" fontId="14" fillId="18" borderId="10" xfId="0" applyNumberFormat="1" applyFont="1" applyFill="1" applyBorder="1" applyAlignment="1">
      <alignment horizontal="right" vertical="center" wrapText="1"/>
    </xf>
    <xf numFmtId="0" fontId="14" fillId="18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vertical="center"/>
    </xf>
    <xf numFmtId="172" fontId="29" fillId="0" borderId="10" xfId="0" applyNumberFormat="1" applyFont="1" applyFill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vertical="center"/>
    </xf>
    <xf numFmtId="172" fontId="36" fillId="18" borderId="10" xfId="0" applyNumberFormat="1" applyFont="1" applyFill="1" applyBorder="1" applyAlignment="1">
      <alignment horizontal="center" vertical="center"/>
    </xf>
    <xf numFmtId="172" fontId="22" fillId="18" borderId="10" xfId="0" applyNumberFormat="1" applyFont="1" applyFill="1" applyBorder="1" applyAlignment="1">
      <alignment vertical="center"/>
    </xf>
    <xf numFmtId="172" fontId="37" fillId="18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38" fillId="18" borderId="10" xfId="0" applyNumberFormat="1" applyFont="1" applyFill="1" applyBorder="1" applyAlignment="1">
      <alignment horizontal="center" vertical="center"/>
    </xf>
    <xf numFmtId="172" fontId="39" fillId="18" borderId="10" xfId="0" applyNumberFormat="1" applyFont="1" applyFill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left"/>
    </xf>
    <xf numFmtId="172" fontId="14" fillId="0" borderId="10" xfId="0" applyNumberFormat="1" applyFont="1" applyBorder="1" applyAlignment="1">
      <alignment horizontal="center"/>
    </xf>
    <xf numFmtId="172" fontId="4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left" wrapText="1"/>
    </xf>
    <xf numFmtId="172" fontId="14" fillId="0" borderId="10" xfId="0" applyNumberFormat="1" applyFont="1" applyBorder="1" applyAlignment="1">
      <alignment/>
    </xf>
    <xf numFmtId="172" fontId="33" fillId="0" borderId="10" xfId="0" applyNumberFormat="1" applyFont="1" applyBorder="1" applyAlignment="1">
      <alignment vertical="center"/>
    </xf>
    <xf numFmtId="172" fontId="2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0" fontId="23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32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/>
    </xf>
    <xf numFmtId="0" fontId="0" fillId="18" borderId="10" xfId="53" applyFont="1" applyFill="1" applyBorder="1" applyAlignment="1">
      <alignment horizontal="right" vertical="center"/>
      <protection/>
    </xf>
    <xf numFmtId="172" fontId="0" fillId="18" borderId="10" xfId="53" applyNumberFormat="1" applyFont="1" applyFill="1" applyBorder="1" applyAlignment="1">
      <alignment horizontal="center" vertical="center"/>
      <protection/>
    </xf>
    <xf numFmtId="1" fontId="0" fillId="18" borderId="10" xfId="53" applyNumberFormat="1" applyFont="1" applyFill="1" applyBorder="1" applyAlignment="1">
      <alignment horizontal="center" vertical="center"/>
      <protection/>
    </xf>
    <xf numFmtId="0" fontId="48" fillId="18" borderId="10" xfId="0" applyFont="1" applyFill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1" fontId="49" fillId="2" borderId="10" xfId="0" applyNumberFormat="1" applyFont="1" applyFill="1" applyBorder="1" applyAlignment="1">
      <alignment horizontal="center" vertical="center"/>
    </xf>
    <xf numFmtId="2" fontId="49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172" fontId="38" fillId="0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4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31" fillId="1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4" fillId="18" borderId="10" xfId="0" applyFont="1" applyFill="1" applyBorder="1" applyAlignment="1">
      <alignment vertical="center"/>
    </xf>
    <xf numFmtId="0" fontId="29" fillId="18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29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4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32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 wrapText="1"/>
    </xf>
    <xf numFmtId="0" fontId="23" fillId="18" borderId="11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 vertical="center" wrapText="1"/>
    </xf>
    <xf numFmtId="0" fontId="0" fillId="18" borderId="13" xfId="0" applyFont="1" applyFill="1" applyBorder="1" applyAlignment="1">
      <alignment vertical="center" wrapText="1"/>
    </xf>
    <xf numFmtId="0" fontId="22" fillId="18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left" vertical="center" wrapText="1"/>
    </xf>
    <xf numFmtId="0" fontId="51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44"/>
  <sheetViews>
    <sheetView tabSelected="1" view="pageBreakPreview" zoomScaleNormal="125" zoomScaleSheetLayoutView="100" zoomScalePageLayoutView="0" workbookViewId="0" topLeftCell="A1">
      <selection activeCell="W7" sqref="W7"/>
    </sheetView>
  </sheetViews>
  <sheetFormatPr defaultColWidth="9.00390625" defaultRowHeight="24.75" customHeight="1" outlineLevelCol="1"/>
  <cols>
    <col min="1" max="1" width="44.75390625" style="156" customWidth="1"/>
    <col min="2" max="3" width="8.625" style="156" customWidth="1"/>
    <col min="4" max="4" width="8.625" style="188" customWidth="1"/>
    <col min="5" max="7" width="7.25390625" style="157" customWidth="1"/>
    <col min="8" max="8" width="8.75390625" style="180" customWidth="1"/>
    <col min="9" max="9" width="8.25390625" style="156" customWidth="1"/>
    <col min="10" max="10" width="4.375" style="130" customWidth="1"/>
    <col min="11" max="11" width="11.00390625" style="130" hidden="1" customWidth="1" outlineLevel="1"/>
    <col min="12" max="12" width="10.625" style="130" hidden="1" customWidth="1" outlineLevel="1"/>
    <col min="13" max="13" width="7.125" style="130" hidden="1" customWidth="1" outlineLevel="1"/>
    <col min="14" max="14" width="6.75390625" style="130" customWidth="1" collapsed="1"/>
    <col min="15" max="22" width="9.125" style="130" hidden="1" customWidth="1"/>
    <col min="23" max="16384" width="9.125" style="130" customWidth="1"/>
  </cols>
  <sheetData>
    <row r="1" spans="1:10" ht="92.25" customHeight="1">
      <c r="A1" s="375" t="s">
        <v>458</v>
      </c>
      <c r="B1" s="375"/>
      <c r="C1" s="375"/>
      <c r="D1" s="375"/>
      <c r="E1" s="375"/>
      <c r="F1" s="375"/>
      <c r="G1" s="375"/>
      <c r="H1" s="375"/>
      <c r="I1" s="375"/>
      <c r="J1" s="14"/>
    </row>
    <row r="2" spans="1:10" ht="54" customHeight="1">
      <c r="A2" s="388" t="s">
        <v>466</v>
      </c>
      <c r="B2" s="388"/>
      <c r="C2" s="388"/>
      <c r="D2" s="388"/>
      <c r="E2" s="388"/>
      <c r="F2" s="388"/>
      <c r="G2" s="388"/>
      <c r="H2" s="388"/>
      <c r="I2" s="388"/>
      <c r="J2" s="14"/>
    </row>
    <row r="3" spans="1:11" ht="24.75" customHeight="1">
      <c r="A3" s="336" t="s">
        <v>0</v>
      </c>
      <c r="B3" s="336"/>
      <c r="C3" s="336"/>
      <c r="D3" s="336"/>
      <c r="E3" s="336"/>
      <c r="F3" s="336"/>
      <c r="G3" s="336"/>
      <c r="H3" s="336"/>
      <c r="I3" s="336"/>
      <c r="J3" s="15"/>
      <c r="K3" s="130" t="s">
        <v>0</v>
      </c>
    </row>
    <row r="4" spans="1:12" ht="24.75" customHeight="1">
      <c r="A4" s="340" t="s">
        <v>1</v>
      </c>
      <c r="B4" s="340" t="s">
        <v>2</v>
      </c>
      <c r="C4" s="340" t="s">
        <v>3</v>
      </c>
      <c r="D4" s="340" t="s">
        <v>4</v>
      </c>
      <c r="E4" s="340"/>
      <c r="F4" s="340"/>
      <c r="G4" s="340"/>
      <c r="H4" s="340"/>
      <c r="I4" s="229" t="s">
        <v>230</v>
      </c>
      <c r="J4" s="15"/>
      <c r="K4" s="43" t="s">
        <v>38</v>
      </c>
      <c r="L4" s="130">
        <f>D68+D109</f>
        <v>35</v>
      </c>
    </row>
    <row r="5" spans="1:27" ht="24.75" customHeight="1">
      <c r="A5" s="340"/>
      <c r="B5" s="340"/>
      <c r="C5" s="340"/>
      <c r="D5" s="78" t="s">
        <v>5</v>
      </c>
      <c r="E5" s="288" t="s">
        <v>6</v>
      </c>
      <c r="F5" s="288" t="s">
        <v>7</v>
      </c>
      <c r="G5" s="288" t="s">
        <v>8</v>
      </c>
      <c r="H5" s="89" t="s">
        <v>9</v>
      </c>
      <c r="I5" s="229" t="s">
        <v>92</v>
      </c>
      <c r="J5" s="15"/>
      <c r="K5" s="44" t="s">
        <v>39</v>
      </c>
      <c r="L5" s="132">
        <f>C14+D69+C53+D107+C100</f>
        <v>61</v>
      </c>
      <c r="AA5" s="130">
        <v>123</v>
      </c>
    </row>
    <row r="6" spans="1:12" ht="24.75" customHeight="1">
      <c r="A6" s="341" t="s">
        <v>10</v>
      </c>
      <c r="B6" s="341"/>
      <c r="C6" s="341"/>
      <c r="D6" s="316">
        <f>D7+25+D16+D24</f>
        <v>358</v>
      </c>
      <c r="E6" s="50">
        <f>E7+E13+E16</f>
        <v>11.5</v>
      </c>
      <c r="F6" s="50">
        <f>F7+F13+F16</f>
        <v>12.4</v>
      </c>
      <c r="G6" s="50">
        <f>G7+G13+G16</f>
        <v>45.6</v>
      </c>
      <c r="H6" s="40">
        <f>H7+H13+H16</f>
        <v>340</v>
      </c>
      <c r="I6" s="50">
        <f>I7+I13+I16</f>
        <v>1.45</v>
      </c>
      <c r="J6" s="15"/>
      <c r="K6" s="44" t="s">
        <v>98</v>
      </c>
      <c r="L6" s="131"/>
    </row>
    <row r="7" spans="1:12" ht="43.5" customHeight="1">
      <c r="A7" s="343" t="s">
        <v>211</v>
      </c>
      <c r="B7" s="343"/>
      <c r="C7" s="343"/>
      <c r="D7" s="99">
        <v>150</v>
      </c>
      <c r="E7" s="29">
        <v>5.3</v>
      </c>
      <c r="F7" s="29">
        <v>5.9</v>
      </c>
      <c r="G7" s="29">
        <v>20.3</v>
      </c>
      <c r="H7" s="27">
        <v>155.5</v>
      </c>
      <c r="I7" s="184">
        <v>0.75</v>
      </c>
      <c r="J7" s="15"/>
      <c r="K7" s="45" t="s">
        <v>99</v>
      </c>
      <c r="L7" s="132">
        <f>C8+C44</f>
        <v>34</v>
      </c>
    </row>
    <row r="8" spans="1:12" ht="24.75" customHeight="1">
      <c r="A8" s="90" t="s">
        <v>73</v>
      </c>
      <c r="B8" s="93">
        <v>18</v>
      </c>
      <c r="C8" s="93">
        <v>18</v>
      </c>
      <c r="D8" s="48"/>
      <c r="E8" s="96"/>
      <c r="F8" s="96"/>
      <c r="G8" s="96"/>
      <c r="H8" s="49"/>
      <c r="I8" s="315"/>
      <c r="J8" s="15"/>
      <c r="K8" s="45" t="s">
        <v>81</v>
      </c>
      <c r="L8" s="132"/>
    </row>
    <row r="9" spans="1:12" ht="24.75" customHeight="1">
      <c r="A9" s="90" t="s">
        <v>90</v>
      </c>
      <c r="B9" s="48">
        <v>145</v>
      </c>
      <c r="C9" s="48">
        <v>145</v>
      </c>
      <c r="D9" s="48"/>
      <c r="E9" s="96"/>
      <c r="F9" s="96"/>
      <c r="G9" s="96"/>
      <c r="H9" s="49"/>
      <c r="I9" s="96"/>
      <c r="J9" s="15"/>
      <c r="K9" s="44" t="s">
        <v>26</v>
      </c>
      <c r="L9" s="132">
        <f>C45+C81</f>
        <v>92</v>
      </c>
    </row>
    <row r="10" spans="1:12" ht="24.75" customHeight="1">
      <c r="A10" s="90" t="s">
        <v>42</v>
      </c>
      <c r="B10" s="48">
        <v>2.5</v>
      </c>
      <c r="C10" s="48">
        <v>2.5</v>
      </c>
      <c r="D10" s="48"/>
      <c r="E10" s="96"/>
      <c r="F10" s="96"/>
      <c r="G10" s="96"/>
      <c r="H10" s="49"/>
      <c r="I10" s="315"/>
      <c r="J10" s="15"/>
      <c r="K10" s="44" t="s">
        <v>28</v>
      </c>
      <c r="L10" s="132">
        <f>C54+C27+C49+C51+C59+C60+C62+C63+C78</f>
        <v>232.1</v>
      </c>
    </row>
    <row r="11" spans="1:12" ht="24.75" customHeight="1">
      <c r="A11" s="192" t="s">
        <v>91</v>
      </c>
      <c r="B11" s="48">
        <v>0.9</v>
      </c>
      <c r="C11" s="48">
        <v>0.9</v>
      </c>
      <c r="D11" s="48"/>
      <c r="E11" s="96"/>
      <c r="F11" s="96"/>
      <c r="G11" s="96"/>
      <c r="H11" s="49"/>
      <c r="I11" s="315"/>
      <c r="J11" s="15"/>
      <c r="K11" s="44" t="s">
        <v>25</v>
      </c>
      <c r="L11" s="132">
        <f>D23</f>
        <v>100</v>
      </c>
    </row>
    <row r="12" spans="1:12" ht="24.75" customHeight="1">
      <c r="A12" s="90" t="s">
        <v>106</v>
      </c>
      <c r="B12" s="48">
        <v>3</v>
      </c>
      <c r="C12" s="48">
        <v>3</v>
      </c>
      <c r="D12" s="48"/>
      <c r="E12" s="96"/>
      <c r="F12" s="96"/>
      <c r="G12" s="96"/>
      <c r="H12" s="49"/>
      <c r="I12" s="315"/>
      <c r="J12" s="15"/>
      <c r="K12" s="44" t="s">
        <v>29</v>
      </c>
      <c r="L12" s="130">
        <f>C66</f>
        <v>10</v>
      </c>
    </row>
    <row r="13" spans="1:11" ht="24.75" customHeight="1">
      <c r="A13" s="343" t="s">
        <v>113</v>
      </c>
      <c r="B13" s="343"/>
      <c r="C13" s="343"/>
      <c r="D13" s="114" t="s">
        <v>67</v>
      </c>
      <c r="E13" s="29">
        <v>1.6</v>
      </c>
      <c r="F13" s="29">
        <v>3.5</v>
      </c>
      <c r="G13" s="29">
        <v>9.9</v>
      </c>
      <c r="H13" s="92">
        <f>E13*4+F13*9+G13*4</f>
        <v>77.5</v>
      </c>
      <c r="I13" s="30">
        <v>0</v>
      </c>
      <c r="J13" s="15"/>
      <c r="K13" s="44" t="s">
        <v>85</v>
      </c>
    </row>
    <row r="14" spans="1:11" ht="24.75" customHeight="1">
      <c r="A14" s="90" t="s">
        <v>46</v>
      </c>
      <c r="B14" s="48">
        <v>20</v>
      </c>
      <c r="C14" s="48">
        <v>20</v>
      </c>
      <c r="D14" s="48"/>
      <c r="E14" s="96"/>
      <c r="F14" s="96"/>
      <c r="G14" s="96"/>
      <c r="H14" s="49"/>
      <c r="I14" s="97"/>
      <c r="J14" s="15"/>
      <c r="K14" s="46" t="s">
        <v>86</v>
      </c>
    </row>
    <row r="15" spans="1:12" ht="24.75" customHeight="1">
      <c r="A15" s="90" t="s">
        <v>43</v>
      </c>
      <c r="B15" s="48">
        <v>5</v>
      </c>
      <c r="C15" s="48">
        <v>5</v>
      </c>
      <c r="D15" s="48"/>
      <c r="E15" s="96"/>
      <c r="F15" s="96"/>
      <c r="G15" s="96"/>
      <c r="H15" s="49"/>
      <c r="I15" s="97"/>
      <c r="J15" s="15"/>
      <c r="K15" s="44" t="s">
        <v>24</v>
      </c>
      <c r="L15" s="132">
        <f>C10+C21+C106+C67</f>
        <v>31.5</v>
      </c>
    </row>
    <row r="16" spans="1:12" ht="24.75" customHeight="1">
      <c r="A16" s="343" t="s">
        <v>148</v>
      </c>
      <c r="B16" s="343"/>
      <c r="C16" s="343"/>
      <c r="D16" s="184">
        <v>180</v>
      </c>
      <c r="E16" s="29">
        <v>4.6</v>
      </c>
      <c r="F16" s="29">
        <v>3</v>
      </c>
      <c r="G16" s="29">
        <v>15.4</v>
      </c>
      <c r="H16" s="92">
        <f>E16*4+F16*9+G16*4</f>
        <v>107</v>
      </c>
      <c r="I16" s="30">
        <v>0.7</v>
      </c>
      <c r="J16" s="15"/>
      <c r="K16" s="44" t="s">
        <v>30</v>
      </c>
      <c r="L16" s="132">
        <f>B72</f>
        <v>15</v>
      </c>
    </row>
    <row r="17" spans="1:12" ht="24.75" customHeight="1">
      <c r="A17" s="90" t="s">
        <v>104</v>
      </c>
      <c r="B17" s="48">
        <v>1.5</v>
      </c>
      <c r="C17" s="48">
        <v>1.5</v>
      </c>
      <c r="D17" s="48"/>
      <c r="E17" s="96"/>
      <c r="F17" s="96"/>
      <c r="G17" s="96"/>
      <c r="H17" s="49"/>
      <c r="I17" s="97"/>
      <c r="J17" s="15"/>
      <c r="K17" s="44" t="s">
        <v>146</v>
      </c>
      <c r="L17" s="130">
        <f>C17</f>
        <v>1.5</v>
      </c>
    </row>
    <row r="18" spans="1:11" ht="24.75" customHeight="1">
      <c r="A18" s="90" t="s">
        <v>90</v>
      </c>
      <c r="B18" s="48">
        <v>130</v>
      </c>
      <c r="C18" s="48">
        <v>130</v>
      </c>
      <c r="D18" s="48"/>
      <c r="E18" s="96"/>
      <c r="F18" s="96"/>
      <c r="G18" s="96"/>
      <c r="H18" s="49"/>
      <c r="I18" s="97"/>
      <c r="J18" s="15"/>
      <c r="K18" s="43" t="s">
        <v>147</v>
      </c>
    </row>
    <row r="19" spans="1:12" ht="43.5" customHeight="1">
      <c r="A19" s="90" t="s">
        <v>292</v>
      </c>
      <c r="B19" s="49">
        <f>B18*460/1000</f>
        <v>59.8</v>
      </c>
      <c r="C19" s="49">
        <f>C18*460/1000</f>
        <v>59.8</v>
      </c>
      <c r="D19" s="48"/>
      <c r="E19" s="96"/>
      <c r="F19" s="96"/>
      <c r="G19" s="96"/>
      <c r="H19" s="49"/>
      <c r="I19" s="97"/>
      <c r="J19" s="15"/>
      <c r="K19" s="44" t="s">
        <v>31</v>
      </c>
      <c r="L19" s="130">
        <f>C105</f>
        <v>0.4</v>
      </c>
    </row>
    <row r="20" spans="1:12" ht="43.5" customHeight="1">
      <c r="A20" s="144" t="s">
        <v>293</v>
      </c>
      <c r="B20" s="49">
        <f>B18-B19</f>
        <v>70.2</v>
      </c>
      <c r="C20" s="49">
        <f>C18-C19</f>
        <v>70.2</v>
      </c>
      <c r="D20" s="48"/>
      <c r="E20" s="96"/>
      <c r="F20" s="96"/>
      <c r="G20" s="96"/>
      <c r="H20" s="49"/>
      <c r="I20" s="97"/>
      <c r="J20" s="15"/>
      <c r="K20" s="44" t="s">
        <v>100</v>
      </c>
      <c r="L20" s="132">
        <f>C42+C56</f>
        <v>79</v>
      </c>
    </row>
    <row r="21" spans="1:11" ht="24.75" customHeight="1">
      <c r="A21" s="90" t="s">
        <v>42</v>
      </c>
      <c r="B21" s="48">
        <v>12</v>
      </c>
      <c r="C21" s="48">
        <v>12</v>
      </c>
      <c r="D21" s="48"/>
      <c r="E21" s="96"/>
      <c r="F21" s="96"/>
      <c r="G21" s="96"/>
      <c r="H21" s="49"/>
      <c r="I21" s="94"/>
      <c r="J21" s="16"/>
      <c r="K21" s="43" t="s">
        <v>88</v>
      </c>
    </row>
    <row r="22" spans="1:11" ht="24.75" customHeight="1">
      <c r="A22" s="352" t="s">
        <v>105</v>
      </c>
      <c r="B22" s="352"/>
      <c r="C22" s="352"/>
      <c r="D22" s="185"/>
      <c r="E22" s="50">
        <f>E23+E24</f>
        <v>1</v>
      </c>
      <c r="F22" s="50">
        <f>F23+F24</f>
        <v>0.3</v>
      </c>
      <c r="G22" s="50">
        <f>G23+G24</f>
        <v>15.4</v>
      </c>
      <c r="H22" s="50">
        <f>H23+H24</f>
        <v>68.6</v>
      </c>
      <c r="I22" s="50">
        <f>I23+I24</f>
        <v>6.3</v>
      </c>
      <c r="J22" s="16"/>
      <c r="K22" s="43" t="s">
        <v>89</v>
      </c>
    </row>
    <row r="23" spans="1:12" ht="43.5" customHeight="1">
      <c r="A23" s="334" t="s">
        <v>137</v>
      </c>
      <c r="B23" s="334"/>
      <c r="C23" s="334"/>
      <c r="D23" s="319">
        <v>100</v>
      </c>
      <c r="E23" s="98">
        <v>0.9</v>
      </c>
      <c r="F23" s="98">
        <v>0.3</v>
      </c>
      <c r="G23" s="98">
        <v>15.3</v>
      </c>
      <c r="H23" s="92">
        <f>E23*4+F23*9+G23*4</f>
        <v>67.5</v>
      </c>
      <c r="I23" s="30">
        <v>6.3</v>
      </c>
      <c r="J23" s="16"/>
      <c r="K23" s="44" t="s">
        <v>32</v>
      </c>
      <c r="L23" s="132">
        <f>C96</f>
        <v>63</v>
      </c>
    </row>
    <row r="24" spans="1:12" ht="43.5" customHeight="1">
      <c r="A24" s="312" t="s">
        <v>274</v>
      </c>
      <c r="B24" s="48">
        <v>3</v>
      </c>
      <c r="C24" s="48">
        <v>3</v>
      </c>
      <c r="D24" s="196">
        <v>3</v>
      </c>
      <c r="E24" s="197">
        <v>0.1</v>
      </c>
      <c r="F24" s="197">
        <v>0</v>
      </c>
      <c r="G24" s="197">
        <v>0.1</v>
      </c>
      <c r="H24" s="198">
        <v>1.1</v>
      </c>
      <c r="I24" s="30">
        <v>0</v>
      </c>
      <c r="J24" s="16"/>
      <c r="K24" s="46" t="s">
        <v>33</v>
      </c>
      <c r="L24" s="132">
        <f>C9+C18+C73+C99</f>
        <v>415</v>
      </c>
    </row>
    <row r="25" spans="1:11" ht="24.75" customHeight="1">
      <c r="A25" s="341" t="s">
        <v>11</v>
      </c>
      <c r="B25" s="341"/>
      <c r="C25" s="341"/>
      <c r="D25" s="316">
        <f>D26+220+D55+D65</f>
        <v>530</v>
      </c>
      <c r="E25" s="50">
        <f>E26+E41+E55+E65+E68+E69</f>
        <v>20.92</v>
      </c>
      <c r="F25" s="50">
        <f>F26+F41+F55+F65+F68+F69</f>
        <v>16.389999999999997</v>
      </c>
      <c r="G25" s="50">
        <f>G26+G41+G55+G65+G68+G69</f>
        <v>51.58</v>
      </c>
      <c r="H25" s="40">
        <f>H26+H41+H55+H65+H68+H69</f>
        <v>435.36666666666673</v>
      </c>
      <c r="I25" s="50">
        <f>I26+I41+I55+I65+I68+I69</f>
        <v>15.2</v>
      </c>
      <c r="J25" s="16"/>
      <c r="K25" s="43" t="s">
        <v>34</v>
      </c>
    </row>
    <row r="26" spans="1:12" ht="43.5" customHeight="1">
      <c r="A26" s="339" t="s">
        <v>234</v>
      </c>
      <c r="B26" s="365"/>
      <c r="C26" s="365"/>
      <c r="D26" s="184">
        <v>40</v>
      </c>
      <c r="E26" s="2">
        <v>0.6</v>
      </c>
      <c r="F26" s="2">
        <v>2</v>
      </c>
      <c r="G26" s="2">
        <v>3</v>
      </c>
      <c r="H26" s="27">
        <f>E26*4+F26*9+G26*4</f>
        <v>32.4</v>
      </c>
      <c r="I26" s="8">
        <v>0.84</v>
      </c>
      <c r="J26" s="16"/>
      <c r="K26" s="43" t="s">
        <v>35</v>
      </c>
      <c r="L26" s="132"/>
    </row>
    <row r="27" spans="1:11" ht="24.75" customHeight="1">
      <c r="A27" s="26" t="s">
        <v>80</v>
      </c>
      <c r="B27" s="74">
        <f>C27*1.25</f>
        <v>52.5</v>
      </c>
      <c r="C27" s="74">
        <v>42</v>
      </c>
      <c r="D27" s="48"/>
      <c r="E27" s="81"/>
      <c r="F27" s="81"/>
      <c r="G27" s="81"/>
      <c r="H27" s="49"/>
      <c r="I27" s="230"/>
      <c r="J27" s="16"/>
      <c r="K27" s="44" t="s">
        <v>101</v>
      </c>
    </row>
    <row r="28" spans="1:12" ht="24.75" customHeight="1">
      <c r="A28" s="63" t="s">
        <v>47</v>
      </c>
      <c r="B28" s="74">
        <f>C28*1.33</f>
        <v>55.86</v>
      </c>
      <c r="C28" s="74">
        <v>42</v>
      </c>
      <c r="D28" s="48"/>
      <c r="E28" s="81"/>
      <c r="F28" s="81"/>
      <c r="G28" s="81"/>
      <c r="H28" s="27"/>
      <c r="I28" s="230"/>
      <c r="J28" s="16"/>
      <c r="K28" s="43" t="s">
        <v>36</v>
      </c>
      <c r="L28" s="131">
        <f>C15+C12+C52+C101+C103</f>
        <v>18</v>
      </c>
    </row>
    <row r="29" spans="1:12" ht="24.75" customHeight="1">
      <c r="A29" s="63" t="s">
        <v>48</v>
      </c>
      <c r="B29" s="74">
        <v>2</v>
      </c>
      <c r="C29" s="74">
        <v>2</v>
      </c>
      <c r="D29" s="48"/>
      <c r="E29" s="81"/>
      <c r="F29" s="81"/>
      <c r="G29" s="81"/>
      <c r="H29" s="27"/>
      <c r="I29" s="230"/>
      <c r="J29" s="16"/>
      <c r="K29" s="43" t="s">
        <v>27</v>
      </c>
      <c r="L29" s="132">
        <f>C29+C64+C87</f>
        <v>9.5</v>
      </c>
    </row>
    <row r="30" spans="1:12" ht="24.75" customHeight="1">
      <c r="A30" s="333" t="s">
        <v>139</v>
      </c>
      <c r="B30" s="333"/>
      <c r="C30" s="333"/>
      <c r="D30" s="333"/>
      <c r="E30" s="333"/>
      <c r="F30" s="333"/>
      <c r="G30" s="333"/>
      <c r="H30" s="333"/>
      <c r="I30" s="333"/>
      <c r="J30" s="16"/>
      <c r="K30" s="44" t="s">
        <v>37</v>
      </c>
      <c r="L30" s="132">
        <f>C102+C86</f>
        <v>18</v>
      </c>
    </row>
    <row r="31" spans="1:12" ht="43.5" customHeight="1">
      <c r="A31" s="334" t="s">
        <v>231</v>
      </c>
      <c r="B31" s="380"/>
      <c r="C31" s="380"/>
      <c r="D31" s="184">
        <v>40</v>
      </c>
      <c r="E31" s="29">
        <v>0.6</v>
      </c>
      <c r="F31" s="29">
        <v>0.1</v>
      </c>
      <c r="G31" s="29">
        <v>3</v>
      </c>
      <c r="H31" s="27">
        <f>E31*4+F31*9+G31*4</f>
        <v>15.3</v>
      </c>
      <c r="I31" s="30">
        <v>0.8</v>
      </c>
      <c r="J31" s="16"/>
      <c r="K31" s="44" t="s">
        <v>141</v>
      </c>
      <c r="L31" s="131"/>
    </row>
    <row r="32" spans="1:11" ht="24.75" customHeight="1">
      <c r="A32" s="26" t="s">
        <v>80</v>
      </c>
      <c r="B32" s="74">
        <f>C32*1.25</f>
        <v>53.75</v>
      </c>
      <c r="C32" s="49">
        <v>43</v>
      </c>
      <c r="D32" s="48"/>
      <c r="E32" s="96"/>
      <c r="F32" s="96"/>
      <c r="G32" s="96"/>
      <c r="H32" s="49"/>
      <c r="I32" s="231"/>
      <c r="J32" s="16"/>
      <c r="K32" s="44" t="s">
        <v>142</v>
      </c>
    </row>
    <row r="33" spans="1:10" ht="24.75" customHeight="1">
      <c r="A33" s="90" t="s">
        <v>47</v>
      </c>
      <c r="B33" s="74">
        <f>C33*1.33</f>
        <v>57.190000000000005</v>
      </c>
      <c r="C33" s="49">
        <v>43</v>
      </c>
      <c r="D33" s="48"/>
      <c r="E33" s="96"/>
      <c r="F33" s="96"/>
      <c r="G33" s="96"/>
      <c r="H33" s="49"/>
      <c r="I33" s="96"/>
      <c r="J33" s="16"/>
    </row>
    <row r="34" spans="1:10" ht="43.5" customHeight="1">
      <c r="A34" s="90" t="s">
        <v>164</v>
      </c>
      <c r="B34" s="96">
        <f>C34*1.35</f>
        <v>2.7</v>
      </c>
      <c r="C34" s="49">
        <v>2</v>
      </c>
      <c r="D34" s="48"/>
      <c r="E34" s="96"/>
      <c r="F34" s="96"/>
      <c r="G34" s="96"/>
      <c r="H34" s="27"/>
      <c r="I34" s="231"/>
      <c r="J34" s="16"/>
    </row>
    <row r="35" spans="1:10" ht="24.75" customHeight="1">
      <c r="A35" s="333" t="s">
        <v>139</v>
      </c>
      <c r="B35" s="333"/>
      <c r="C35" s="333"/>
      <c r="D35" s="333"/>
      <c r="E35" s="333"/>
      <c r="F35" s="333"/>
      <c r="G35" s="333"/>
      <c r="H35" s="333"/>
      <c r="I35" s="333"/>
      <c r="J35" s="16"/>
    </row>
    <row r="36" spans="1:10" ht="43.5" customHeight="1">
      <c r="A36" s="334" t="s">
        <v>258</v>
      </c>
      <c r="B36" s="334"/>
      <c r="C36" s="334"/>
      <c r="D36" s="184">
        <v>40</v>
      </c>
      <c r="E36" s="29">
        <v>0.5</v>
      </c>
      <c r="F36" s="29">
        <v>2.3</v>
      </c>
      <c r="G36" s="29">
        <v>1.5</v>
      </c>
      <c r="H36" s="92">
        <f>E36*4+F36*9+G36*4</f>
        <v>28.7</v>
      </c>
      <c r="I36" s="30">
        <v>10</v>
      </c>
      <c r="J36" s="16"/>
    </row>
    <row r="37" spans="1:10" ht="24.75" customHeight="1">
      <c r="A37" s="71" t="s">
        <v>166</v>
      </c>
      <c r="B37" s="39">
        <f>C37*1.02</f>
        <v>40.8</v>
      </c>
      <c r="C37" s="33">
        <v>40</v>
      </c>
      <c r="D37" s="34"/>
      <c r="E37" s="47"/>
      <c r="F37" s="47"/>
      <c r="G37" s="47"/>
      <c r="H37" s="72"/>
      <c r="I37" s="100"/>
      <c r="J37" s="16"/>
    </row>
    <row r="38" spans="1:10" ht="24.75" customHeight="1">
      <c r="A38" s="26" t="s">
        <v>167</v>
      </c>
      <c r="B38" s="39">
        <f>C38*1.18</f>
        <v>47.199999999999996</v>
      </c>
      <c r="C38" s="33">
        <v>40</v>
      </c>
      <c r="D38" s="34"/>
      <c r="E38" s="47"/>
      <c r="F38" s="47"/>
      <c r="G38" s="47"/>
      <c r="H38" s="72"/>
      <c r="I38" s="47"/>
      <c r="J38" s="16"/>
    </row>
    <row r="39" spans="1:16" ht="43.5" customHeight="1">
      <c r="A39" s="105" t="s">
        <v>170</v>
      </c>
      <c r="B39" s="76">
        <v>2</v>
      </c>
      <c r="C39" s="76">
        <v>2</v>
      </c>
      <c r="D39" s="99"/>
      <c r="E39" s="107"/>
      <c r="F39" s="107"/>
      <c r="G39" s="29"/>
      <c r="H39" s="27"/>
      <c r="I39" s="30"/>
      <c r="J39" s="16"/>
      <c r="M39" s="133"/>
      <c r="N39" s="134"/>
      <c r="O39" s="134"/>
      <c r="P39" s="135"/>
    </row>
    <row r="40" spans="1:16" ht="43.5" customHeight="1">
      <c r="A40" s="90" t="s">
        <v>164</v>
      </c>
      <c r="B40" s="96">
        <f>C40*1.35</f>
        <v>2.7</v>
      </c>
      <c r="C40" s="49">
        <v>2</v>
      </c>
      <c r="D40" s="48"/>
      <c r="E40" s="96"/>
      <c r="F40" s="96"/>
      <c r="G40" s="96"/>
      <c r="H40" s="27"/>
      <c r="I40" s="231"/>
      <c r="J40" s="16"/>
      <c r="L40" s="135"/>
      <c r="M40" s="133"/>
      <c r="N40" s="134"/>
      <c r="O40" s="134"/>
      <c r="P40" s="135"/>
    </row>
    <row r="41" spans="1:16" ht="43.5" customHeight="1">
      <c r="A41" s="337" t="s">
        <v>203</v>
      </c>
      <c r="B41" s="362"/>
      <c r="C41" s="362"/>
      <c r="D41" s="42" t="s">
        <v>204</v>
      </c>
      <c r="E41" s="2">
        <v>5.1</v>
      </c>
      <c r="F41" s="2">
        <v>2.2</v>
      </c>
      <c r="G41" s="2">
        <v>20.2</v>
      </c>
      <c r="H41" s="27">
        <f>E41*4+F41*9+G41*4</f>
        <v>121</v>
      </c>
      <c r="I41" s="8">
        <v>1.36</v>
      </c>
      <c r="J41" s="16"/>
      <c r="L41" s="135"/>
      <c r="M41" s="133"/>
      <c r="N41" s="134"/>
      <c r="O41" s="134"/>
      <c r="P41" s="135"/>
    </row>
    <row r="42" spans="1:16" s="59" customFormat="1" ht="24.75" customHeight="1">
      <c r="A42" s="69" t="s">
        <v>49</v>
      </c>
      <c r="B42" s="57">
        <f>C42*1.35</f>
        <v>21.6</v>
      </c>
      <c r="C42" s="39">
        <v>16</v>
      </c>
      <c r="D42" s="49"/>
      <c r="E42" s="96"/>
      <c r="F42" s="96"/>
      <c r="G42" s="96"/>
      <c r="H42" s="49"/>
      <c r="I42" s="30"/>
      <c r="J42" s="58"/>
      <c r="K42" s="130"/>
      <c r="L42" s="135"/>
      <c r="M42" s="136"/>
      <c r="N42" s="320"/>
      <c r="O42" s="320"/>
      <c r="P42" s="137"/>
    </row>
    <row r="43" spans="1:16" ht="24.75" customHeight="1">
      <c r="A43" s="69" t="s">
        <v>50</v>
      </c>
      <c r="B43" s="57">
        <f>C43*1.18</f>
        <v>18.88</v>
      </c>
      <c r="C43" s="33">
        <v>16</v>
      </c>
      <c r="D43" s="49"/>
      <c r="E43" s="96"/>
      <c r="F43" s="96"/>
      <c r="G43" s="96"/>
      <c r="H43" s="49"/>
      <c r="I43" s="96"/>
      <c r="J43" s="16"/>
      <c r="K43" s="59"/>
      <c r="L43" s="137"/>
      <c r="M43" s="133"/>
      <c r="N43" s="134"/>
      <c r="O43" s="134"/>
      <c r="P43" s="135"/>
    </row>
    <row r="44" spans="1:16" ht="24.75" customHeight="1">
      <c r="A44" s="63" t="s">
        <v>65</v>
      </c>
      <c r="B44" s="74">
        <v>16</v>
      </c>
      <c r="C44" s="74">
        <v>16</v>
      </c>
      <c r="D44" s="48"/>
      <c r="E44" s="81"/>
      <c r="F44" s="81"/>
      <c r="G44" s="81"/>
      <c r="H44" s="27"/>
      <c r="I44" s="230"/>
      <c r="J44" s="16"/>
      <c r="L44" s="135"/>
      <c r="M44" s="133"/>
      <c r="N44" s="134"/>
      <c r="O44" s="134"/>
      <c r="P44" s="135"/>
    </row>
    <row r="45" spans="1:16" ht="24.75" customHeight="1">
      <c r="A45" s="63" t="s">
        <v>51</v>
      </c>
      <c r="B45" s="74">
        <f>C45*1.33</f>
        <v>53.2</v>
      </c>
      <c r="C45" s="74">
        <v>40</v>
      </c>
      <c r="D45" s="48"/>
      <c r="E45" s="81"/>
      <c r="F45" s="81"/>
      <c r="G45" s="81"/>
      <c r="H45" s="27"/>
      <c r="I45" s="230"/>
      <c r="J45" s="16"/>
      <c r="L45" s="135"/>
      <c r="M45" s="133"/>
      <c r="N45" s="134"/>
      <c r="O45" s="134"/>
      <c r="P45" s="135"/>
    </row>
    <row r="46" spans="1:16" ht="24.75" customHeight="1">
      <c r="A46" s="63" t="s">
        <v>52</v>
      </c>
      <c r="B46" s="74">
        <f>C46*1.43</f>
        <v>57.199999999999996</v>
      </c>
      <c r="C46" s="74">
        <v>40</v>
      </c>
      <c r="D46" s="48"/>
      <c r="E46" s="81"/>
      <c r="F46" s="81"/>
      <c r="G46" s="81"/>
      <c r="H46" s="27"/>
      <c r="I46" s="230"/>
      <c r="J46" s="16"/>
      <c r="L46" s="135"/>
      <c r="M46" s="133"/>
      <c r="N46" s="134"/>
      <c r="O46" s="134"/>
      <c r="P46" s="135"/>
    </row>
    <row r="47" spans="1:16" ht="24.75" customHeight="1">
      <c r="A47" s="63" t="s">
        <v>53</v>
      </c>
      <c r="B47" s="74">
        <f>C47*1.54</f>
        <v>61.6</v>
      </c>
      <c r="C47" s="74">
        <v>40</v>
      </c>
      <c r="D47" s="48"/>
      <c r="E47" s="81"/>
      <c r="F47" s="81"/>
      <c r="G47" s="81"/>
      <c r="H47" s="27"/>
      <c r="I47" s="230"/>
      <c r="J47" s="16"/>
      <c r="L47" s="135"/>
      <c r="M47" s="133"/>
      <c r="N47" s="134"/>
      <c r="O47" s="134"/>
      <c r="P47" s="135"/>
    </row>
    <row r="48" spans="1:16" ht="24.75" customHeight="1">
      <c r="A48" s="63" t="s">
        <v>54</v>
      </c>
      <c r="B48" s="74">
        <f>C48*1.67</f>
        <v>66.8</v>
      </c>
      <c r="C48" s="74">
        <v>40</v>
      </c>
      <c r="D48" s="48"/>
      <c r="E48" s="81"/>
      <c r="F48" s="81"/>
      <c r="G48" s="81"/>
      <c r="H48" s="27"/>
      <c r="I48" s="230"/>
      <c r="J48" s="16"/>
      <c r="L48" s="135"/>
      <c r="M48" s="133"/>
      <c r="N48" s="134"/>
      <c r="O48" s="134"/>
      <c r="P48" s="135"/>
    </row>
    <row r="49" spans="1:16" ht="24.75" customHeight="1">
      <c r="A49" s="63" t="s">
        <v>55</v>
      </c>
      <c r="B49" s="81">
        <f>C49*1.25</f>
        <v>12.5</v>
      </c>
      <c r="C49" s="74">
        <v>10</v>
      </c>
      <c r="D49" s="48"/>
      <c r="E49" s="81"/>
      <c r="F49" s="81"/>
      <c r="G49" s="81"/>
      <c r="H49" s="27"/>
      <c r="I49" s="230"/>
      <c r="J49" s="16"/>
      <c r="L49" s="135"/>
      <c r="M49" s="133"/>
      <c r="N49" s="134"/>
      <c r="O49" s="134"/>
      <c r="P49" s="135"/>
    </row>
    <row r="50" spans="1:16" ht="24.75" customHeight="1">
      <c r="A50" s="63" t="s">
        <v>47</v>
      </c>
      <c r="B50" s="81">
        <f>C50*1.33</f>
        <v>13.3</v>
      </c>
      <c r="C50" s="74">
        <v>10</v>
      </c>
      <c r="D50" s="48"/>
      <c r="E50" s="81"/>
      <c r="F50" s="81"/>
      <c r="G50" s="81"/>
      <c r="H50" s="27"/>
      <c r="I50" s="230"/>
      <c r="J50" s="16"/>
      <c r="L50" s="135"/>
      <c r="M50" s="138"/>
      <c r="N50" s="134"/>
      <c r="O50" s="134"/>
      <c r="P50" s="135"/>
    </row>
    <row r="51" spans="1:16" ht="24.75" customHeight="1">
      <c r="A51" s="63" t="s">
        <v>56</v>
      </c>
      <c r="B51" s="74">
        <f>C51*1.19</f>
        <v>9.52</v>
      </c>
      <c r="C51" s="74">
        <v>8</v>
      </c>
      <c r="D51" s="48"/>
      <c r="E51" s="81"/>
      <c r="F51" s="81"/>
      <c r="G51" s="81"/>
      <c r="H51" s="27"/>
      <c r="I51" s="230"/>
      <c r="J51" s="16"/>
      <c r="L51" s="135"/>
      <c r="M51" s="138"/>
      <c r="N51" s="134"/>
      <c r="O51" s="134"/>
      <c r="P51" s="135"/>
    </row>
    <row r="52" spans="1:16" ht="24.75" customHeight="1">
      <c r="A52" s="63" t="s">
        <v>106</v>
      </c>
      <c r="B52" s="74">
        <v>3</v>
      </c>
      <c r="C52" s="74">
        <v>3</v>
      </c>
      <c r="D52" s="48"/>
      <c r="E52" s="81"/>
      <c r="F52" s="81"/>
      <c r="G52" s="81"/>
      <c r="H52" s="27"/>
      <c r="I52" s="230"/>
      <c r="J52" s="16"/>
      <c r="L52" s="135"/>
      <c r="M52" s="135"/>
      <c r="N52" s="135"/>
      <c r="O52" s="135"/>
      <c r="P52" s="135"/>
    </row>
    <row r="53" spans="1:12" ht="24.75" customHeight="1">
      <c r="A53" s="63" t="s">
        <v>46</v>
      </c>
      <c r="B53" s="74">
        <v>19</v>
      </c>
      <c r="C53" s="74">
        <v>16</v>
      </c>
      <c r="D53" s="48"/>
      <c r="E53" s="81"/>
      <c r="F53" s="81"/>
      <c r="G53" s="81"/>
      <c r="H53" s="27"/>
      <c r="I53" s="230"/>
      <c r="J53" s="16"/>
      <c r="L53" s="135"/>
    </row>
    <row r="54" spans="1:10" ht="24.75" customHeight="1">
      <c r="A54" s="90" t="s">
        <v>236</v>
      </c>
      <c r="B54" s="48">
        <v>0.1</v>
      </c>
      <c r="C54" s="48">
        <v>0.1</v>
      </c>
      <c r="D54" s="193"/>
      <c r="E54" s="194"/>
      <c r="F54" s="194"/>
      <c r="G54" s="194"/>
      <c r="H54" s="73"/>
      <c r="I54" s="73"/>
      <c r="J54" s="16"/>
    </row>
    <row r="55" spans="1:10" ht="43.5" customHeight="1">
      <c r="A55" s="337" t="s">
        <v>121</v>
      </c>
      <c r="B55" s="337"/>
      <c r="C55" s="337"/>
      <c r="D55" s="184">
        <v>150</v>
      </c>
      <c r="E55" s="29">
        <v>12.9</v>
      </c>
      <c r="F55" s="29">
        <v>11.8</v>
      </c>
      <c r="G55" s="29">
        <v>6.5</v>
      </c>
      <c r="H55" s="92">
        <f>E55*4+F55*9+G55*4</f>
        <v>183.8</v>
      </c>
      <c r="I55" s="30">
        <v>13</v>
      </c>
      <c r="J55" s="16"/>
    </row>
    <row r="56" spans="1:10" ht="24.75" customHeight="1">
      <c r="A56" s="69" t="s">
        <v>49</v>
      </c>
      <c r="B56" s="66">
        <f>C56*1.36</f>
        <v>85.68</v>
      </c>
      <c r="C56" s="49">
        <v>63</v>
      </c>
      <c r="D56" s="48"/>
      <c r="E56" s="96"/>
      <c r="F56" s="96"/>
      <c r="G56" s="96"/>
      <c r="H56" s="49"/>
      <c r="I56" s="109"/>
      <c r="J56" s="16"/>
    </row>
    <row r="57" spans="1:10" ht="24.75" customHeight="1">
      <c r="A57" s="69" t="s">
        <v>50</v>
      </c>
      <c r="B57" s="66">
        <f>C57*1.18</f>
        <v>74.33999999999999</v>
      </c>
      <c r="C57" s="49">
        <v>63</v>
      </c>
      <c r="D57" s="48"/>
      <c r="E57" s="96"/>
      <c r="F57" s="96"/>
      <c r="G57" s="96"/>
      <c r="H57" s="48"/>
      <c r="I57" s="48"/>
      <c r="J57" s="16"/>
    </row>
    <row r="58" spans="1:10" ht="24.75" customHeight="1">
      <c r="A58" s="26" t="s">
        <v>131</v>
      </c>
      <c r="B58" s="85"/>
      <c r="C58" s="74">
        <v>40</v>
      </c>
      <c r="D58" s="48"/>
      <c r="E58" s="81"/>
      <c r="F58" s="81"/>
      <c r="G58" s="81"/>
      <c r="H58" s="49"/>
      <c r="I58" s="54"/>
      <c r="J58" s="15"/>
    </row>
    <row r="59" spans="1:10" ht="24.75" customHeight="1">
      <c r="A59" s="63" t="s">
        <v>63</v>
      </c>
      <c r="B59" s="74">
        <f>C59*1.25</f>
        <v>145</v>
      </c>
      <c r="C59" s="74">
        <v>116</v>
      </c>
      <c r="D59" s="48"/>
      <c r="E59" s="81"/>
      <c r="F59" s="81"/>
      <c r="G59" s="81"/>
      <c r="H59" s="49"/>
      <c r="I59" s="53"/>
      <c r="J59" s="15"/>
    </row>
    <row r="60" spans="1:10" ht="24.75" customHeight="1">
      <c r="A60" s="63" t="s">
        <v>55</v>
      </c>
      <c r="B60" s="74">
        <f>C60*1.25</f>
        <v>12.5</v>
      </c>
      <c r="C60" s="74">
        <v>10</v>
      </c>
      <c r="D60" s="48"/>
      <c r="E60" s="81"/>
      <c r="F60" s="81"/>
      <c r="G60" s="81"/>
      <c r="H60" s="74"/>
      <c r="I60" s="76"/>
      <c r="J60" s="15"/>
    </row>
    <row r="61" spans="1:10" ht="24.75" customHeight="1">
      <c r="A61" s="63" t="s">
        <v>47</v>
      </c>
      <c r="B61" s="74">
        <f>C61*1.33</f>
        <v>13.3</v>
      </c>
      <c r="C61" s="74">
        <v>10</v>
      </c>
      <c r="D61" s="48"/>
      <c r="E61" s="81"/>
      <c r="F61" s="81"/>
      <c r="G61" s="81"/>
      <c r="H61" s="49"/>
      <c r="I61" s="53"/>
      <c r="J61" s="15"/>
    </row>
    <row r="62" spans="1:10" ht="24.75" customHeight="1">
      <c r="A62" s="63" t="s">
        <v>56</v>
      </c>
      <c r="B62" s="74">
        <f>C62*1.19</f>
        <v>9.52</v>
      </c>
      <c r="C62" s="74">
        <v>8</v>
      </c>
      <c r="D62" s="48"/>
      <c r="E62" s="81"/>
      <c r="F62" s="81"/>
      <c r="G62" s="81"/>
      <c r="H62" s="49"/>
      <c r="I62" s="53"/>
      <c r="J62" s="15"/>
    </row>
    <row r="63" spans="1:10" ht="43.5" customHeight="1">
      <c r="A63" s="108" t="s">
        <v>184</v>
      </c>
      <c r="B63" s="149">
        <v>3</v>
      </c>
      <c r="C63" s="149">
        <v>3</v>
      </c>
      <c r="D63" s="48"/>
      <c r="E63" s="195"/>
      <c r="F63" s="195"/>
      <c r="G63" s="195"/>
      <c r="H63" s="176"/>
      <c r="I63" s="84"/>
      <c r="J63" s="15"/>
    </row>
    <row r="64" spans="1:10" ht="24.75" customHeight="1">
      <c r="A64" s="26" t="s">
        <v>48</v>
      </c>
      <c r="B64" s="76">
        <v>3.5</v>
      </c>
      <c r="C64" s="76">
        <v>3.5</v>
      </c>
      <c r="D64" s="48"/>
      <c r="E64" s="81"/>
      <c r="F64" s="81"/>
      <c r="G64" s="81"/>
      <c r="H64" s="49"/>
      <c r="I64" s="54"/>
      <c r="J64" s="15"/>
    </row>
    <row r="65" spans="1:10" ht="43.5" customHeight="1">
      <c r="A65" s="353" t="s">
        <v>122</v>
      </c>
      <c r="B65" s="353"/>
      <c r="C65" s="353"/>
      <c r="D65" s="319">
        <v>120</v>
      </c>
      <c r="E65" s="98">
        <v>0.2</v>
      </c>
      <c r="F65" s="98">
        <v>0</v>
      </c>
      <c r="G65" s="98">
        <v>11.4</v>
      </c>
      <c r="H65" s="91">
        <v>44</v>
      </c>
      <c r="I65" s="30">
        <v>0</v>
      </c>
      <c r="J65" s="15"/>
    </row>
    <row r="66" spans="1:10" ht="24.75" customHeight="1">
      <c r="A66" s="63" t="s">
        <v>60</v>
      </c>
      <c r="B66" s="76">
        <v>10</v>
      </c>
      <c r="C66" s="76">
        <v>10</v>
      </c>
      <c r="D66" s="48"/>
      <c r="E66" s="96"/>
      <c r="F66" s="96"/>
      <c r="G66" s="96"/>
      <c r="H66" s="49"/>
      <c r="I66" s="97"/>
      <c r="J66" s="15"/>
    </row>
    <row r="67" spans="1:10" ht="24.75" customHeight="1">
      <c r="A67" s="63" t="s">
        <v>42</v>
      </c>
      <c r="B67" s="76">
        <v>5</v>
      </c>
      <c r="C67" s="76">
        <v>5</v>
      </c>
      <c r="D67" s="48"/>
      <c r="E67" s="96"/>
      <c r="F67" s="96"/>
      <c r="G67" s="96"/>
      <c r="H67" s="49"/>
      <c r="I67" s="94"/>
      <c r="J67" s="15"/>
    </row>
    <row r="68" spans="1:10" ht="24.75" customHeight="1">
      <c r="A68" s="337" t="s">
        <v>38</v>
      </c>
      <c r="B68" s="337"/>
      <c r="C68" s="337"/>
      <c r="D68" s="184">
        <v>20</v>
      </c>
      <c r="E68" s="2">
        <v>1.32</v>
      </c>
      <c r="F68" s="2">
        <v>0.23999999999999996</v>
      </c>
      <c r="G68" s="2">
        <v>6.679999999999999</v>
      </c>
      <c r="H68" s="27">
        <v>34.666666666666664</v>
      </c>
      <c r="I68" s="8">
        <v>0</v>
      </c>
      <c r="J68" s="15"/>
    </row>
    <row r="69" spans="1:10" ht="24.75" customHeight="1">
      <c r="A69" s="337" t="s">
        <v>128</v>
      </c>
      <c r="B69" s="337"/>
      <c r="C69" s="337"/>
      <c r="D69" s="184">
        <v>10</v>
      </c>
      <c r="E69" s="2">
        <v>0.8</v>
      </c>
      <c r="F69" s="2">
        <v>0.15</v>
      </c>
      <c r="G69" s="2">
        <v>3.8</v>
      </c>
      <c r="H69" s="27">
        <v>19.5</v>
      </c>
      <c r="I69" s="8">
        <v>0</v>
      </c>
      <c r="J69" s="15"/>
    </row>
    <row r="70" spans="1:10" ht="43.5" customHeight="1">
      <c r="A70" s="337" t="s">
        <v>129</v>
      </c>
      <c r="B70" s="337"/>
      <c r="C70" s="337"/>
      <c r="D70" s="184">
        <v>10</v>
      </c>
      <c r="E70" s="2"/>
      <c r="F70" s="2"/>
      <c r="G70" s="2"/>
      <c r="H70" s="2"/>
      <c r="I70" s="2"/>
      <c r="J70" s="15"/>
    </row>
    <row r="71" spans="1:10" ht="24.75" customHeight="1">
      <c r="A71" s="341" t="s">
        <v>12</v>
      </c>
      <c r="B71" s="341"/>
      <c r="C71" s="341"/>
      <c r="D71" s="316">
        <f aca="true" t="shared" si="0" ref="D71:I71">D72+D73</f>
        <v>145</v>
      </c>
      <c r="E71" s="50">
        <f t="shared" si="0"/>
        <v>5.3</v>
      </c>
      <c r="F71" s="50">
        <f t="shared" si="0"/>
        <v>6.26</v>
      </c>
      <c r="G71" s="50">
        <f t="shared" si="0"/>
        <v>18.85333333333333</v>
      </c>
      <c r="H71" s="50">
        <f t="shared" si="0"/>
        <v>152.95333333333332</v>
      </c>
      <c r="I71" s="50">
        <f t="shared" si="0"/>
        <v>0.9533333333333334</v>
      </c>
      <c r="J71" s="15"/>
    </row>
    <row r="72" spans="1:10" ht="43.5" customHeight="1">
      <c r="A72" s="312" t="s">
        <v>294</v>
      </c>
      <c r="B72" s="39">
        <v>15</v>
      </c>
      <c r="C72" s="39">
        <v>15</v>
      </c>
      <c r="D72" s="184">
        <v>15</v>
      </c>
      <c r="E72" s="2">
        <v>1.4</v>
      </c>
      <c r="F72" s="2">
        <v>2.1</v>
      </c>
      <c r="G72" s="2">
        <v>11.4</v>
      </c>
      <c r="H72" s="27">
        <f>E72*4+F72*9+G72*4</f>
        <v>70.1</v>
      </c>
      <c r="I72" s="8">
        <v>0</v>
      </c>
      <c r="J72" s="15"/>
    </row>
    <row r="73" spans="1:10" ht="43.5" customHeight="1">
      <c r="A73" s="221" t="s">
        <v>156</v>
      </c>
      <c r="B73" s="48">
        <v>134</v>
      </c>
      <c r="C73" s="48">
        <v>130</v>
      </c>
      <c r="D73" s="196">
        <v>130</v>
      </c>
      <c r="E73" s="197">
        <v>3.9</v>
      </c>
      <c r="F73" s="197">
        <v>4.16</v>
      </c>
      <c r="G73" s="197">
        <v>7.453333333333333</v>
      </c>
      <c r="H73" s="92">
        <v>82.85333333333334</v>
      </c>
      <c r="I73" s="30">
        <v>0.9533333333333334</v>
      </c>
      <c r="J73" s="15"/>
    </row>
    <row r="74" spans="1:10" ht="24.75" customHeight="1">
      <c r="A74" s="335" t="s">
        <v>139</v>
      </c>
      <c r="B74" s="335"/>
      <c r="C74" s="335"/>
      <c r="D74" s="335"/>
      <c r="E74" s="335"/>
      <c r="F74" s="335"/>
      <c r="G74" s="335"/>
      <c r="H74" s="335"/>
      <c r="I74" s="335"/>
      <c r="J74" s="15"/>
    </row>
    <row r="75" spans="1:11" ht="43.5" customHeight="1">
      <c r="A75" s="312" t="s">
        <v>119</v>
      </c>
      <c r="B75" s="48">
        <v>137</v>
      </c>
      <c r="C75" s="48">
        <v>130</v>
      </c>
      <c r="D75" s="196">
        <v>130</v>
      </c>
      <c r="E75" s="197">
        <v>3.5533333333333332</v>
      </c>
      <c r="F75" s="197">
        <v>4.2</v>
      </c>
      <c r="G75" s="197">
        <v>5.72</v>
      </c>
      <c r="H75" s="92">
        <f>E75*4+F75*9+G75*4</f>
        <v>74.89333333333333</v>
      </c>
      <c r="I75" s="30">
        <v>0.6933333333333334</v>
      </c>
      <c r="J75" s="15"/>
      <c r="K75" s="10"/>
    </row>
    <row r="76" spans="1:10" ht="24.75" customHeight="1">
      <c r="A76" s="338" t="s">
        <v>237</v>
      </c>
      <c r="B76" s="338"/>
      <c r="C76" s="338"/>
      <c r="D76" s="318">
        <f>D104+D95+D77</f>
        <v>340</v>
      </c>
      <c r="E76" s="102">
        <f>E104+E95+E107+E109+E77</f>
        <v>13.7</v>
      </c>
      <c r="F76" s="102">
        <f>F104+F95+F107+F109+F77</f>
        <v>9.4</v>
      </c>
      <c r="G76" s="102">
        <f>G104+G95+G107+G109+G77</f>
        <v>32</v>
      </c>
      <c r="H76" s="103">
        <f>H104+H95+H107+H109+H77</f>
        <v>267.4</v>
      </c>
      <c r="I76" s="102">
        <f>I104+I95+I107+I109+I77</f>
        <v>3.1</v>
      </c>
      <c r="J76" s="15"/>
    </row>
    <row r="77" spans="1:10" ht="24.75" customHeight="1">
      <c r="A77" s="337" t="s">
        <v>248</v>
      </c>
      <c r="B77" s="337"/>
      <c r="C77" s="337"/>
      <c r="D77" s="184">
        <v>100</v>
      </c>
      <c r="E77" s="29">
        <v>2.3</v>
      </c>
      <c r="F77" s="29">
        <v>5.5</v>
      </c>
      <c r="G77" s="29">
        <v>8.3</v>
      </c>
      <c r="H77" s="27">
        <f>E77*4+F77*9+G77*4</f>
        <v>91.9</v>
      </c>
      <c r="I77" s="29">
        <v>3.1</v>
      </c>
      <c r="J77" s="15"/>
    </row>
    <row r="78" spans="1:10" ht="24.75" customHeight="1">
      <c r="A78" s="108" t="s">
        <v>55</v>
      </c>
      <c r="B78" s="74">
        <f>C78*1.25</f>
        <v>43.75</v>
      </c>
      <c r="C78" s="75">
        <v>35</v>
      </c>
      <c r="D78" s="184"/>
      <c r="E78" s="2"/>
      <c r="F78" s="2"/>
      <c r="G78" s="2"/>
      <c r="H78" s="3"/>
      <c r="I78" s="2"/>
      <c r="J78" s="17"/>
    </row>
    <row r="79" spans="1:12" s="59" customFormat="1" ht="24.75" customHeight="1">
      <c r="A79" s="37" t="s">
        <v>47</v>
      </c>
      <c r="B79" s="74">
        <f>C79*1.33</f>
        <v>46.550000000000004</v>
      </c>
      <c r="C79" s="75">
        <v>35</v>
      </c>
      <c r="D79" s="184"/>
      <c r="E79" s="2"/>
      <c r="F79" s="2"/>
      <c r="G79" s="2"/>
      <c r="H79" s="2"/>
      <c r="I79" s="2"/>
      <c r="J79" s="68"/>
      <c r="K79" s="130"/>
      <c r="L79" s="130"/>
    </row>
    <row r="80" spans="1:12" ht="24.75" customHeight="1">
      <c r="A80" s="31" t="s">
        <v>242</v>
      </c>
      <c r="B80" s="124"/>
      <c r="C80" s="174">
        <v>34</v>
      </c>
      <c r="D80" s="184"/>
      <c r="E80" s="2"/>
      <c r="F80" s="2"/>
      <c r="G80" s="2"/>
      <c r="H80" s="3"/>
      <c r="I80" s="232"/>
      <c r="J80" s="140"/>
      <c r="K80" s="59"/>
      <c r="L80" s="59"/>
    </row>
    <row r="81" spans="1:10" ht="24.75" customHeight="1">
      <c r="A81" s="26" t="s">
        <v>51</v>
      </c>
      <c r="B81" s="39">
        <f>C81*1.33</f>
        <v>69.16</v>
      </c>
      <c r="C81" s="33">
        <v>52</v>
      </c>
      <c r="D81" s="184"/>
      <c r="E81" s="82"/>
      <c r="F81" s="82"/>
      <c r="G81" s="82"/>
      <c r="H81" s="39"/>
      <c r="I81" s="53"/>
      <c r="J81" s="140"/>
    </row>
    <row r="82" spans="1:10" ht="24.75" customHeight="1">
      <c r="A82" s="108" t="s">
        <v>52</v>
      </c>
      <c r="B82" s="39">
        <f>C82*1.43</f>
        <v>74.36</v>
      </c>
      <c r="C82" s="33">
        <v>52</v>
      </c>
      <c r="D82" s="184"/>
      <c r="E82" s="82"/>
      <c r="F82" s="82"/>
      <c r="G82" s="82"/>
      <c r="H82" s="39"/>
      <c r="I82" s="54"/>
      <c r="J82" s="14"/>
    </row>
    <row r="83" spans="1:10" ht="24.75" customHeight="1">
      <c r="A83" s="108" t="s">
        <v>53</v>
      </c>
      <c r="B83" s="39">
        <f>C83*1.54</f>
        <v>80.08</v>
      </c>
      <c r="C83" s="33">
        <v>52</v>
      </c>
      <c r="D83" s="184"/>
      <c r="E83" s="82"/>
      <c r="F83" s="82"/>
      <c r="G83" s="82"/>
      <c r="H83" s="39"/>
      <c r="I83" s="54"/>
      <c r="J83" s="14"/>
    </row>
    <row r="84" spans="1:10" ht="24.75" customHeight="1">
      <c r="A84" s="26" t="s">
        <v>54</v>
      </c>
      <c r="B84" s="39">
        <f>C84*1.67</f>
        <v>86.84</v>
      </c>
      <c r="C84" s="33">
        <v>52</v>
      </c>
      <c r="D84" s="184"/>
      <c r="E84" s="82"/>
      <c r="F84" s="82"/>
      <c r="G84" s="82"/>
      <c r="H84" s="39"/>
      <c r="I84" s="54"/>
      <c r="J84" s="15"/>
    </row>
    <row r="85" spans="1:10" ht="43.5" customHeight="1">
      <c r="A85" s="31" t="s">
        <v>241</v>
      </c>
      <c r="B85" s="3"/>
      <c r="C85" s="1">
        <v>50</v>
      </c>
      <c r="D85" s="184"/>
      <c r="E85" s="82"/>
      <c r="F85" s="82"/>
      <c r="G85" s="82"/>
      <c r="H85" s="39"/>
      <c r="I85" s="54"/>
      <c r="J85" s="15"/>
    </row>
    <row r="86" spans="1:10" ht="24.75" customHeight="1">
      <c r="A86" s="105" t="s">
        <v>135</v>
      </c>
      <c r="B86" s="33">
        <v>13</v>
      </c>
      <c r="C86" s="33">
        <v>13</v>
      </c>
      <c r="D86" s="184"/>
      <c r="E86" s="199"/>
      <c r="F86" s="199"/>
      <c r="G86" s="199"/>
      <c r="H86" s="173"/>
      <c r="I86" s="199"/>
      <c r="J86" s="15"/>
    </row>
    <row r="87" spans="1:10" ht="24.75" customHeight="1">
      <c r="A87" s="26" t="s">
        <v>48</v>
      </c>
      <c r="B87" s="33">
        <v>4</v>
      </c>
      <c r="C87" s="33">
        <v>4</v>
      </c>
      <c r="D87" s="184"/>
      <c r="E87" s="199"/>
      <c r="F87" s="199"/>
      <c r="G87" s="199"/>
      <c r="H87" s="173"/>
      <c r="I87" s="199"/>
      <c r="J87" s="15"/>
    </row>
    <row r="88" spans="1:10" ht="24.75" customHeight="1">
      <c r="A88" s="333" t="s">
        <v>139</v>
      </c>
      <c r="B88" s="333"/>
      <c r="C88" s="333"/>
      <c r="D88" s="333"/>
      <c r="E88" s="333"/>
      <c r="F88" s="333"/>
      <c r="G88" s="333"/>
      <c r="H88" s="333"/>
      <c r="I88" s="333"/>
      <c r="J88" s="15"/>
    </row>
    <row r="89" spans="1:10" ht="43.5" customHeight="1">
      <c r="A89" s="334" t="s">
        <v>261</v>
      </c>
      <c r="B89" s="334"/>
      <c r="C89" s="334"/>
      <c r="D89" s="184" t="s">
        <v>287</v>
      </c>
      <c r="E89" s="29">
        <v>5.7</v>
      </c>
      <c r="F89" s="29">
        <v>5.4</v>
      </c>
      <c r="G89" s="29">
        <v>2.3</v>
      </c>
      <c r="H89" s="92">
        <f>E89*4+F89*9+G89*4</f>
        <v>80.60000000000001</v>
      </c>
      <c r="I89" s="30">
        <v>13.8</v>
      </c>
      <c r="J89" s="15"/>
    </row>
    <row r="90" spans="1:10" ht="24.75" customHeight="1">
      <c r="A90" s="343" t="s">
        <v>260</v>
      </c>
      <c r="B90" s="343"/>
      <c r="C90" s="343"/>
      <c r="D90" s="1">
        <v>40</v>
      </c>
      <c r="E90" s="29"/>
      <c r="F90" s="29"/>
      <c r="G90" s="29"/>
      <c r="H90" s="27"/>
      <c r="I90" s="184"/>
      <c r="J90" s="15"/>
    </row>
    <row r="91" spans="1:10" ht="24.75" customHeight="1">
      <c r="A91" s="26" t="s">
        <v>175</v>
      </c>
      <c r="B91" s="39">
        <f>C91*1.02</f>
        <v>61.2</v>
      </c>
      <c r="C91" s="33">
        <v>60</v>
      </c>
      <c r="D91" s="34"/>
      <c r="E91" s="47"/>
      <c r="F91" s="47"/>
      <c r="G91" s="47"/>
      <c r="H91" s="47"/>
      <c r="I91" s="47"/>
      <c r="J91" s="15"/>
    </row>
    <row r="92" spans="1:10" ht="24.75" customHeight="1">
      <c r="A92" s="26" t="s">
        <v>169</v>
      </c>
      <c r="B92" s="39">
        <f>C92*1.05</f>
        <v>63</v>
      </c>
      <c r="C92" s="33">
        <v>60</v>
      </c>
      <c r="D92" s="34"/>
      <c r="E92" s="47"/>
      <c r="F92" s="47"/>
      <c r="G92" s="47"/>
      <c r="H92" s="47"/>
      <c r="I92" s="94"/>
      <c r="J92" s="16"/>
    </row>
    <row r="93" spans="1:10" ht="43.5" customHeight="1">
      <c r="A93" s="105" t="s">
        <v>170</v>
      </c>
      <c r="B93" s="76">
        <v>2</v>
      </c>
      <c r="C93" s="76">
        <v>2</v>
      </c>
      <c r="D93" s="34"/>
      <c r="E93" s="107"/>
      <c r="F93" s="107"/>
      <c r="G93" s="29"/>
      <c r="H93" s="27"/>
      <c r="I93" s="30"/>
      <c r="J93" s="16"/>
    </row>
    <row r="94" spans="1:10" ht="43.5" customHeight="1">
      <c r="A94" s="90" t="s">
        <v>164</v>
      </c>
      <c r="B94" s="96">
        <f>C94*1.35</f>
        <v>2.7</v>
      </c>
      <c r="C94" s="49">
        <v>2</v>
      </c>
      <c r="D94" s="48"/>
      <c r="E94" s="96"/>
      <c r="F94" s="96"/>
      <c r="G94" s="96"/>
      <c r="H94" s="27"/>
      <c r="I94" s="231"/>
      <c r="J94" s="16"/>
    </row>
    <row r="95" spans="1:10" ht="24.75" customHeight="1">
      <c r="A95" s="343" t="s">
        <v>283</v>
      </c>
      <c r="B95" s="343"/>
      <c r="C95" s="343"/>
      <c r="D95" s="184">
        <v>60</v>
      </c>
      <c r="E95" s="29">
        <v>9.5</v>
      </c>
      <c r="F95" s="29">
        <v>3.6</v>
      </c>
      <c r="G95" s="29">
        <v>4.3</v>
      </c>
      <c r="H95" s="3">
        <f>G95*4+F95*9+E95*4</f>
        <v>87.6</v>
      </c>
      <c r="I95" s="30">
        <v>0</v>
      </c>
      <c r="J95" s="16"/>
    </row>
    <row r="96" spans="1:10" ht="43.5" customHeight="1">
      <c r="A96" s="65" t="s">
        <v>281</v>
      </c>
      <c r="B96" s="57">
        <f>C96*1.35</f>
        <v>85.05000000000001</v>
      </c>
      <c r="C96" s="72">
        <v>63</v>
      </c>
      <c r="D96" s="34"/>
      <c r="E96" s="29"/>
      <c r="F96" s="29"/>
      <c r="G96" s="29"/>
      <c r="H96" s="27"/>
      <c r="I96" s="30"/>
      <c r="J96" s="16"/>
    </row>
    <row r="97" spans="1:10" ht="43.5" customHeight="1">
      <c r="A97" s="129" t="s">
        <v>295</v>
      </c>
      <c r="B97" s="57">
        <f>C97*1.5</f>
        <v>94.5</v>
      </c>
      <c r="C97" s="49">
        <v>63</v>
      </c>
      <c r="D97" s="48"/>
      <c r="E97" s="96"/>
      <c r="F97" s="96"/>
      <c r="G97" s="96"/>
      <c r="H97" s="49"/>
      <c r="I97" s="97"/>
      <c r="J97" s="16"/>
    </row>
    <row r="98" spans="1:10" ht="24.75" customHeight="1">
      <c r="A98" s="104" t="s">
        <v>240</v>
      </c>
      <c r="B98" s="3"/>
      <c r="C98" s="184">
        <v>50</v>
      </c>
      <c r="D98" s="34"/>
      <c r="E98" s="82"/>
      <c r="F98" s="82"/>
      <c r="G98" s="82"/>
      <c r="H98" s="82"/>
      <c r="I98" s="82"/>
      <c r="J98" s="16"/>
    </row>
    <row r="99" spans="1:10" ht="24.75" customHeight="1">
      <c r="A99" s="71" t="s">
        <v>90</v>
      </c>
      <c r="B99" s="33">
        <v>10</v>
      </c>
      <c r="C99" s="34">
        <v>10</v>
      </c>
      <c r="D99" s="34"/>
      <c r="E99" s="82"/>
      <c r="F99" s="82"/>
      <c r="G99" s="82"/>
      <c r="H99" s="39"/>
      <c r="I99" s="100"/>
      <c r="J99" s="16"/>
    </row>
    <row r="100" spans="1:10" ht="24.75" customHeight="1">
      <c r="A100" s="90" t="s">
        <v>46</v>
      </c>
      <c r="B100" s="33">
        <v>5</v>
      </c>
      <c r="C100" s="34">
        <v>5</v>
      </c>
      <c r="D100" s="34"/>
      <c r="E100" s="82"/>
      <c r="F100" s="82"/>
      <c r="G100" s="82"/>
      <c r="H100" s="39"/>
      <c r="I100" s="100"/>
      <c r="J100" s="16"/>
    </row>
    <row r="101" spans="1:10" ht="24.75" customHeight="1">
      <c r="A101" s="105" t="s">
        <v>106</v>
      </c>
      <c r="B101" s="32">
        <v>5</v>
      </c>
      <c r="C101" s="34">
        <v>5</v>
      </c>
      <c r="D101" s="34"/>
      <c r="E101" s="47"/>
      <c r="F101" s="47"/>
      <c r="G101" s="47"/>
      <c r="H101" s="72"/>
      <c r="I101" s="8"/>
      <c r="J101" s="16"/>
    </row>
    <row r="102" spans="1:10" ht="24.75" customHeight="1">
      <c r="A102" s="105" t="s">
        <v>135</v>
      </c>
      <c r="B102" s="32">
        <v>5</v>
      </c>
      <c r="C102" s="34">
        <v>5</v>
      </c>
      <c r="D102" s="34"/>
      <c r="E102" s="47"/>
      <c r="F102" s="47"/>
      <c r="G102" s="47"/>
      <c r="H102" s="72"/>
      <c r="I102" s="8"/>
      <c r="J102" s="16"/>
    </row>
    <row r="103" spans="1:10" ht="43.5" customHeight="1">
      <c r="A103" s="105" t="s">
        <v>96</v>
      </c>
      <c r="B103" s="32">
        <v>2</v>
      </c>
      <c r="C103" s="34">
        <v>2</v>
      </c>
      <c r="D103" s="34"/>
      <c r="E103" s="47"/>
      <c r="F103" s="47"/>
      <c r="G103" s="47"/>
      <c r="H103" s="72"/>
      <c r="I103" s="47"/>
      <c r="J103" s="16"/>
    </row>
    <row r="104" spans="1:10" ht="24.75" customHeight="1">
      <c r="A104" s="343" t="s">
        <v>157</v>
      </c>
      <c r="B104" s="343"/>
      <c r="C104" s="343"/>
      <c r="D104" s="184">
        <v>180</v>
      </c>
      <c r="E104" s="29">
        <v>0.1</v>
      </c>
      <c r="F104" s="29">
        <v>0</v>
      </c>
      <c r="G104" s="29">
        <v>10.6</v>
      </c>
      <c r="H104" s="27">
        <f>E104*4+F104*9+G104*4</f>
        <v>42.8</v>
      </c>
      <c r="I104" s="30">
        <v>0</v>
      </c>
      <c r="J104" s="16"/>
    </row>
    <row r="105" spans="1:10" ht="24.75" customHeight="1">
      <c r="A105" s="90" t="s">
        <v>44</v>
      </c>
      <c r="B105" s="48">
        <v>0.4</v>
      </c>
      <c r="C105" s="48">
        <v>0.4</v>
      </c>
      <c r="D105" s="48"/>
      <c r="E105" s="96"/>
      <c r="F105" s="96"/>
      <c r="G105" s="96"/>
      <c r="H105" s="49"/>
      <c r="I105" s="30"/>
      <c r="J105" s="16"/>
    </row>
    <row r="106" spans="1:10" ht="24.75" customHeight="1">
      <c r="A106" s="90" t="s">
        <v>42</v>
      </c>
      <c r="B106" s="48">
        <v>12</v>
      </c>
      <c r="C106" s="48">
        <v>12</v>
      </c>
      <c r="D106" s="48"/>
      <c r="E106" s="96"/>
      <c r="F106" s="96"/>
      <c r="G106" s="96"/>
      <c r="H106" s="49"/>
      <c r="I106" s="94"/>
      <c r="J106" s="16"/>
    </row>
    <row r="107" spans="1:10" ht="24.75" customHeight="1">
      <c r="A107" s="343" t="s">
        <v>128</v>
      </c>
      <c r="B107" s="343"/>
      <c r="C107" s="343"/>
      <c r="D107" s="184">
        <v>10</v>
      </c>
      <c r="E107" s="29">
        <v>0.8</v>
      </c>
      <c r="F107" s="29">
        <v>0.1</v>
      </c>
      <c r="G107" s="29">
        <v>3.8</v>
      </c>
      <c r="H107" s="27">
        <v>19.3</v>
      </c>
      <c r="I107" s="30">
        <v>0</v>
      </c>
      <c r="J107" s="16"/>
    </row>
    <row r="108" spans="1:10" ht="43.5" customHeight="1">
      <c r="A108" s="337" t="s">
        <v>129</v>
      </c>
      <c r="B108" s="337"/>
      <c r="C108" s="337"/>
      <c r="D108" s="184">
        <v>10</v>
      </c>
      <c r="E108" s="2"/>
      <c r="F108" s="2"/>
      <c r="G108" s="2"/>
      <c r="H108" s="3"/>
      <c r="I108" s="2"/>
      <c r="J108" s="16"/>
    </row>
    <row r="109" spans="1:10" ht="24.75" customHeight="1">
      <c r="A109" s="343" t="s">
        <v>38</v>
      </c>
      <c r="B109" s="343"/>
      <c r="C109" s="343"/>
      <c r="D109" s="184">
        <v>15</v>
      </c>
      <c r="E109" s="29">
        <v>1</v>
      </c>
      <c r="F109" s="29">
        <v>0.2</v>
      </c>
      <c r="G109" s="29">
        <v>5</v>
      </c>
      <c r="H109" s="27">
        <f>E109*4+F109*9+G109*4</f>
        <v>25.8</v>
      </c>
      <c r="I109" s="30">
        <v>0</v>
      </c>
      <c r="J109" s="16"/>
    </row>
    <row r="110" spans="1:10" ht="24.75" customHeight="1">
      <c r="A110" s="341" t="s">
        <v>23</v>
      </c>
      <c r="B110" s="342"/>
      <c r="C110" s="342"/>
      <c r="D110" s="342"/>
      <c r="E110" s="50">
        <f>E71+E25+E6+E22+E76</f>
        <v>52.42</v>
      </c>
      <c r="F110" s="50">
        <f>F71+F25+F6+F22+F76</f>
        <v>44.74999999999999</v>
      </c>
      <c r="G110" s="50">
        <f>G71+G25+G6+G22+G76</f>
        <v>163.43333333333334</v>
      </c>
      <c r="H110" s="40">
        <f>H71+H25+H6+H22+H76</f>
        <v>1264.3200000000002</v>
      </c>
      <c r="I110" s="50">
        <f>I71+I25+I6+I22+I76</f>
        <v>27.003333333333334</v>
      </c>
      <c r="J110" s="16"/>
    </row>
    <row r="111" spans="1:10" ht="24.75" customHeight="1">
      <c r="A111" s="336" t="s">
        <v>13</v>
      </c>
      <c r="B111" s="336"/>
      <c r="C111" s="336"/>
      <c r="D111" s="336"/>
      <c r="E111" s="336"/>
      <c r="F111" s="336"/>
      <c r="G111" s="336"/>
      <c r="H111" s="336"/>
      <c r="I111" s="336"/>
      <c r="J111" s="16"/>
    </row>
    <row r="112" spans="1:10" ht="24.75" customHeight="1">
      <c r="A112" s="340" t="s">
        <v>1</v>
      </c>
      <c r="B112" s="340" t="s">
        <v>2</v>
      </c>
      <c r="C112" s="340" t="s">
        <v>3</v>
      </c>
      <c r="D112" s="340" t="s">
        <v>4</v>
      </c>
      <c r="E112" s="340"/>
      <c r="F112" s="340"/>
      <c r="G112" s="340"/>
      <c r="H112" s="340"/>
      <c r="I112" s="229" t="s">
        <v>230</v>
      </c>
      <c r="J112" s="16"/>
    </row>
    <row r="113" spans="1:10" ht="24.75" customHeight="1">
      <c r="A113" s="340"/>
      <c r="B113" s="340"/>
      <c r="C113" s="340"/>
      <c r="D113" s="78" t="s">
        <v>5</v>
      </c>
      <c r="E113" s="288" t="s">
        <v>6</v>
      </c>
      <c r="F113" s="288" t="s">
        <v>7</v>
      </c>
      <c r="G113" s="288" t="s">
        <v>8</v>
      </c>
      <c r="H113" s="89" t="s">
        <v>9</v>
      </c>
      <c r="I113" s="229" t="s">
        <v>92</v>
      </c>
      <c r="J113" s="16"/>
    </row>
    <row r="114" spans="1:10" ht="24.75" customHeight="1">
      <c r="A114" s="341" t="s">
        <v>10</v>
      </c>
      <c r="B114" s="341"/>
      <c r="C114" s="341"/>
      <c r="D114" s="316">
        <f>D115+28+D124+D132+D133</f>
        <v>411</v>
      </c>
      <c r="E114" s="50">
        <f>SUM(E115:E130)</f>
        <v>11.685714285714285</v>
      </c>
      <c r="F114" s="50">
        <f>SUM(F115:F130)</f>
        <v>10.471428571428572</v>
      </c>
      <c r="G114" s="50">
        <f>SUM(G115:G130)</f>
        <v>49.614285714285714</v>
      </c>
      <c r="H114" s="40">
        <f>SUM(H115:H130)</f>
        <v>340.47142857142853</v>
      </c>
      <c r="I114" s="50">
        <f>SUM(I115:I130)</f>
        <v>1.2</v>
      </c>
      <c r="J114" s="16"/>
    </row>
    <row r="115" spans="1:10" ht="24.75" customHeight="1">
      <c r="A115" s="351" t="s">
        <v>115</v>
      </c>
      <c r="B115" s="364"/>
      <c r="C115" s="364"/>
      <c r="D115" s="319">
        <v>130</v>
      </c>
      <c r="E115" s="98">
        <v>5.1</v>
      </c>
      <c r="F115" s="98">
        <v>5.5</v>
      </c>
      <c r="G115" s="98">
        <v>19.5</v>
      </c>
      <c r="H115" s="27">
        <f>E115*4+F115*9+G115*4</f>
        <v>147.9</v>
      </c>
      <c r="I115" s="30">
        <v>0.58</v>
      </c>
      <c r="J115" s="16"/>
    </row>
    <row r="116" spans="1:10" ht="24.75" customHeight="1">
      <c r="A116" s="90" t="s">
        <v>73</v>
      </c>
      <c r="B116" s="48">
        <v>11</v>
      </c>
      <c r="C116" s="48">
        <v>11</v>
      </c>
      <c r="D116" s="319"/>
      <c r="E116" s="98"/>
      <c r="F116" s="98"/>
      <c r="G116" s="98"/>
      <c r="H116" s="91"/>
      <c r="I116" s="319"/>
      <c r="J116" s="15"/>
    </row>
    <row r="117" spans="1:10" ht="24.75" customHeight="1">
      <c r="A117" s="90" t="s">
        <v>78</v>
      </c>
      <c r="B117" s="48">
        <v>11</v>
      </c>
      <c r="C117" s="48">
        <v>11</v>
      </c>
      <c r="D117" s="319"/>
      <c r="E117" s="98"/>
      <c r="F117" s="98"/>
      <c r="G117" s="98"/>
      <c r="H117" s="91"/>
      <c r="I117" s="319"/>
      <c r="J117" s="141"/>
    </row>
    <row r="118" spans="1:10" ht="24.75" customHeight="1">
      <c r="A118" s="90" t="s">
        <v>90</v>
      </c>
      <c r="B118" s="48">
        <v>108</v>
      </c>
      <c r="C118" s="48">
        <v>108</v>
      </c>
      <c r="D118" s="319"/>
      <c r="E118" s="98"/>
      <c r="F118" s="289"/>
      <c r="G118" s="289"/>
      <c r="H118" s="200"/>
      <c r="I118" s="211"/>
      <c r="J118" s="141"/>
    </row>
    <row r="119" spans="1:10" ht="24.75" customHeight="1">
      <c r="A119" s="90" t="s">
        <v>42</v>
      </c>
      <c r="B119" s="48">
        <v>2</v>
      </c>
      <c r="C119" s="48">
        <v>2</v>
      </c>
      <c r="D119" s="319"/>
      <c r="E119" s="98"/>
      <c r="F119" s="289"/>
      <c r="G119" s="289"/>
      <c r="H119" s="200"/>
      <c r="I119" s="211"/>
      <c r="J119" s="141"/>
    </row>
    <row r="120" spans="1:10" ht="24.75" customHeight="1">
      <c r="A120" s="90" t="s">
        <v>43</v>
      </c>
      <c r="B120" s="48">
        <v>3</v>
      </c>
      <c r="C120" s="48">
        <v>3</v>
      </c>
      <c r="D120" s="319"/>
      <c r="E120" s="289"/>
      <c r="F120" s="289"/>
      <c r="G120" s="289"/>
      <c r="H120" s="200"/>
      <c r="I120" s="211"/>
      <c r="J120" s="141"/>
    </row>
    <row r="121" spans="1:10" ht="24.75" customHeight="1">
      <c r="A121" s="353" t="s">
        <v>118</v>
      </c>
      <c r="B121" s="353"/>
      <c r="C121" s="353"/>
      <c r="D121" s="115" t="s">
        <v>160</v>
      </c>
      <c r="E121" s="98">
        <v>2.6</v>
      </c>
      <c r="F121" s="98">
        <v>2.5</v>
      </c>
      <c r="G121" s="98">
        <v>7.6</v>
      </c>
      <c r="H121" s="27">
        <f>E121*4+F121*9+G121*4</f>
        <v>63.3</v>
      </c>
      <c r="I121" s="30">
        <v>0.1</v>
      </c>
      <c r="J121" s="141"/>
    </row>
    <row r="122" spans="1:10" ht="24.75" customHeight="1">
      <c r="A122" s="90" t="s">
        <v>46</v>
      </c>
      <c r="B122" s="48">
        <v>20</v>
      </c>
      <c r="C122" s="48">
        <v>20</v>
      </c>
      <c r="D122" s="315"/>
      <c r="E122" s="116"/>
      <c r="F122" s="116"/>
      <c r="G122" s="116"/>
      <c r="H122" s="177"/>
      <c r="I122" s="97"/>
      <c r="J122" s="141"/>
    </row>
    <row r="123" spans="1:10" ht="24.75" customHeight="1">
      <c r="A123" s="63" t="s">
        <v>77</v>
      </c>
      <c r="B123" s="76">
        <v>8.5</v>
      </c>
      <c r="C123" s="76">
        <v>8</v>
      </c>
      <c r="D123" s="315"/>
      <c r="E123" s="117"/>
      <c r="F123" s="117"/>
      <c r="G123" s="117"/>
      <c r="H123" s="177"/>
      <c r="I123" s="97"/>
      <c r="J123" s="141"/>
    </row>
    <row r="124" spans="1:10" ht="43.5" customHeight="1">
      <c r="A124" s="343" t="s">
        <v>117</v>
      </c>
      <c r="B124" s="343"/>
      <c r="C124" s="343"/>
      <c r="D124" s="184">
        <v>150</v>
      </c>
      <c r="E124" s="29">
        <v>3</v>
      </c>
      <c r="F124" s="29">
        <v>2.3</v>
      </c>
      <c r="G124" s="29">
        <v>17.5</v>
      </c>
      <c r="H124" s="27">
        <f>G124*4+F124*9+E124*4</f>
        <v>102.7</v>
      </c>
      <c r="I124" s="30">
        <v>0.52</v>
      </c>
      <c r="J124" s="141"/>
    </row>
    <row r="125" spans="1:10" ht="24.75" customHeight="1">
      <c r="A125" s="90" t="s">
        <v>93</v>
      </c>
      <c r="B125" s="48">
        <v>2</v>
      </c>
      <c r="C125" s="48">
        <v>2</v>
      </c>
      <c r="D125" s="48"/>
      <c r="E125" s="96"/>
      <c r="F125" s="96"/>
      <c r="G125" s="96"/>
      <c r="H125" s="49"/>
      <c r="I125" s="97"/>
      <c r="J125" s="141"/>
    </row>
    <row r="126" spans="1:11" ht="24.75" customHeight="1">
      <c r="A126" s="90" t="s">
        <v>42</v>
      </c>
      <c r="B126" s="48">
        <v>12</v>
      </c>
      <c r="C126" s="48">
        <v>12</v>
      </c>
      <c r="D126" s="48"/>
      <c r="E126" s="96"/>
      <c r="F126" s="96"/>
      <c r="G126" s="96"/>
      <c r="H126" s="49"/>
      <c r="I126" s="97"/>
      <c r="J126" s="141"/>
      <c r="K126" s="130" t="s">
        <v>13</v>
      </c>
    </row>
    <row r="127" spans="1:12" ht="24.75" customHeight="1">
      <c r="A127" s="90" t="s">
        <v>90</v>
      </c>
      <c r="B127" s="48">
        <v>70</v>
      </c>
      <c r="C127" s="48">
        <v>70</v>
      </c>
      <c r="D127" s="48"/>
      <c r="E127" s="96"/>
      <c r="F127" s="96"/>
      <c r="G127" s="96"/>
      <c r="H127" s="96"/>
      <c r="I127" s="96"/>
      <c r="J127" s="141"/>
      <c r="K127" s="43" t="s">
        <v>38</v>
      </c>
      <c r="L127" s="130">
        <f>D182+D130</f>
        <v>35</v>
      </c>
    </row>
    <row r="128" spans="1:12" ht="43.5" customHeight="1">
      <c r="A128" s="90" t="s">
        <v>292</v>
      </c>
      <c r="B128" s="49">
        <f>B127*460/1000</f>
        <v>32.2</v>
      </c>
      <c r="C128" s="49">
        <f>C127*460/1000</f>
        <v>32.2</v>
      </c>
      <c r="D128" s="48"/>
      <c r="E128" s="96"/>
      <c r="F128" s="96"/>
      <c r="G128" s="96"/>
      <c r="H128" s="49"/>
      <c r="I128" s="97"/>
      <c r="J128" s="141"/>
      <c r="K128" s="44" t="s">
        <v>39</v>
      </c>
      <c r="L128" s="132">
        <f>D180+C122+C166+D184</f>
        <v>53</v>
      </c>
    </row>
    <row r="129" spans="1:12" ht="43.5" customHeight="1">
      <c r="A129" s="144" t="s">
        <v>293</v>
      </c>
      <c r="B129" s="49">
        <f>B127-B128</f>
        <v>37.8</v>
      </c>
      <c r="C129" s="49">
        <f>C127-C128</f>
        <v>37.8</v>
      </c>
      <c r="D129" s="48"/>
      <c r="E129" s="96"/>
      <c r="F129" s="96"/>
      <c r="G129" s="96"/>
      <c r="H129" s="49"/>
      <c r="I129" s="97"/>
      <c r="J129" s="141"/>
      <c r="K129" s="44" t="s">
        <v>98</v>
      </c>
      <c r="L129" s="132">
        <f>C194</f>
        <v>7</v>
      </c>
    </row>
    <row r="130" spans="1:12" ht="24.75" customHeight="1">
      <c r="A130" s="337" t="s">
        <v>38</v>
      </c>
      <c r="B130" s="337"/>
      <c r="C130" s="337"/>
      <c r="D130" s="184">
        <v>15</v>
      </c>
      <c r="E130" s="2">
        <v>0.9857142857142858</v>
      </c>
      <c r="F130" s="2">
        <v>0.17142857142857143</v>
      </c>
      <c r="G130" s="2">
        <v>5.014285714285714</v>
      </c>
      <c r="H130" s="27">
        <v>26.571428571428573</v>
      </c>
      <c r="I130" s="2">
        <v>0</v>
      </c>
      <c r="J130" s="141"/>
      <c r="K130" s="45" t="s">
        <v>99</v>
      </c>
      <c r="L130" s="132">
        <f>C116+C117+C154+C191</f>
        <v>33</v>
      </c>
    </row>
    <row r="131" spans="1:11" ht="24.75" customHeight="1">
      <c r="A131" s="352" t="s">
        <v>105</v>
      </c>
      <c r="B131" s="352"/>
      <c r="C131" s="352"/>
      <c r="D131" s="185"/>
      <c r="E131" s="50">
        <f>E132+E133</f>
        <v>0.9</v>
      </c>
      <c r="F131" s="50">
        <f>F132+F133</f>
        <v>0.2</v>
      </c>
      <c r="G131" s="50">
        <f>G132+G133</f>
        <v>15.9</v>
      </c>
      <c r="H131" s="40">
        <f>H132+H133</f>
        <v>69.3</v>
      </c>
      <c r="I131" s="50">
        <f>I132+I133</f>
        <v>4</v>
      </c>
      <c r="J131" s="141"/>
      <c r="K131" s="45" t="s">
        <v>81</v>
      </c>
    </row>
    <row r="132" spans="1:12" ht="24.75" customHeight="1">
      <c r="A132" s="312" t="s">
        <v>158</v>
      </c>
      <c r="B132" s="184">
        <v>100</v>
      </c>
      <c r="C132" s="184">
        <v>100</v>
      </c>
      <c r="D132" s="184">
        <v>100</v>
      </c>
      <c r="E132" s="29">
        <v>0.8</v>
      </c>
      <c r="F132" s="29">
        <v>0.2</v>
      </c>
      <c r="G132" s="29">
        <v>15.8</v>
      </c>
      <c r="H132" s="27">
        <f>E132*4+F132*9+G132*4</f>
        <v>68.2</v>
      </c>
      <c r="I132" s="30">
        <v>4</v>
      </c>
      <c r="J132" s="141"/>
      <c r="K132" s="44" t="s">
        <v>26</v>
      </c>
      <c r="L132" s="132">
        <f>C150+C171</f>
        <v>110</v>
      </c>
    </row>
    <row r="133" spans="1:12" ht="43.5" customHeight="1">
      <c r="A133" s="312" t="s">
        <v>274</v>
      </c>
      <c r="B133" s="48">
        <v>3</v>
      </c>
      <c r="C133" s="48">
        <v>3</v>
      </c>
      <c r="D133" s="196">
        <v>3</v>
      </c>
      <c r="E133" s="197">
        <v>0.1</v>
      </c>
      <c r="F133" s="197">
        <v>0</v>
      </c>
      <c r="G133" s="197">
        <v>0.1</v>
      </c>
      <c r="H133" s="198">
        <v>1.1</v>
      </c>
      <c r="I133" s="30">
        <v>0</v>
      </c>
      <c r="J133" s="141"/>
      <c r="K133" s="44" t="s">
        <v>28</v>
      </c>
      <c r="L133" s="132">
        <f>C135+C146+C148+C155+C157+C158+C167+C162</f>
        <v>114.22</v>
      </c>
    </row>
    <row r="134" spans="1:12" ht="24.75" customHeight="1">
      <c r="A134" s="341" t="s">
        <v>11</v>
      </c>
      <c r="B134" s="341"/>
      <c r="C134" s="341"/>
      <c r="D134" s="316">
        <f>D135+215+D163+D170+D177</f>
        <v>545</v>
      </c>
      <c r="E134" s="50">
        <f>E135+E143+E163+E170+E177+E182+E180</f>
        <v>16.414285714285718</v>
      </c>
      <c r="F134" s="50">
        <f>F135+F143+F163+F170+F177+F182+F180</f>
        <v>15.178571428571427</v>
      </c>
      <c r="G134" s="50">
        <f>G135+G143+G163+G170+G177+G182+G180</f>
        <v>55.98571428571428</v>
      </c>
      <c r="H134" s="40">
        <f>H135+H143+H163+H170+H177+H182+H180</f>
        <v>427.3285714285715</v>
      </c>
      <c r="I134" s="50">
        <f>I135+I143+I163+I170+I177+I182+I180</f>
        <v>14.477692307692308</v>
      </c>
      <c r="J134" s="141"/>
      <c r="K134" s="44" t="s">
        <v>25</v>
      </c>
      <c r="L134" s="130">
        <f>C202</f>
        <v>5</v>
      </c>
    </row>
    <row r="135" spans="1:12" ht="43.5" customHeight="1">
      <c r="A135" s="125" t="s">
        <v>233</v>
      </c>
      <c r="B135" s="36">
        <f>C135*1.67</f>
        <v>66.8</v>
      </c>
      <c r="C135" s="13">
        <v>40</v>
      </c>
      <c r="D135" s="184">
        <v>40</v>
      </c>
      <c r="E135" s="29">
        <v>0.9</v>
      </c>
      <c r="F135" s="29">
        <v>0.2</v>
      </c>
      <c r="G135" s="29">
        <v>5.6</v>
      </c>
      <c r="H135" s="27">
        <f>E135*4+F135*9+G135*4</f>
        <v>27.799999999999997</v>
      </c>
      <c r="I135" s="30">
        <v>4.2</v>
      </c>
      <c r="J135" s="141"/>
      <c r="K135" s="44" t="s">
        <v>29</v>
      </c>
      <c r="L135" s="132">
        <f>C178</f>
        <v>12</v>
      </c>
    </row>
    <row r="136" spans="1:12" ht="24.75" customHeight="1">
      <c r="A136" s="370" t="s">
        <v>139</v>
      </c>
      <c r="B136" s="370"/>
      <c r="C136" s="370"/>
      <c r="D136" s="370"/>
      <c r="E136" s="370"/>
      <c r="F136" s="370"/>
      <c r="G136" s="370"/>
      <c r="H136" s="370"/>
      <c r="I136" s="370"/>
      <c r="J136" s="141"/>
      <c r="K136" s="44" t="s">
        <v>85</v>
      </c>
      <c r="L136" s="130">
        <f>C132</f>
        <v>100</v>
      </c>
    </row>
    <row r="137" spans="1:11" ht="43.5" customHeight="1">
      <c r="A137" s="125" t="s">
        <v>269</v>
      </c>
      <c r="B137" s="36">
        <f>C137*1.16</f>
        <v>46.4</v>
      </c>
      <c r="C137" s="13">
        <v>40</v>
      </c>
      <c r="D137" s="184">
        <v>40</v>
      </c>
      <c r="E137" s="29">
        <v>0.9</v>
      </c>
      <c r="F137" s="29">
        <v>0.2</v>
      </c>
      <c r="G137" s="29">
        <v>5.6</v>
      </c>
      <c r="H137" s="27">
        <f>E137*4+F137*9+G137*4</f>
        <v>27.799999999999997</v>
      </c>
      <c r="I137" s="30">
        <v>4.2</v>
      </c>
      <c r="J137" s="141"/>
      <c r="K137" s="46" t="s">
        <v>86</v>
      </c>
    </row>
    <row r="138" spans="1:12" ht="24.75" customHeight="1">
      <c r="A138" s="370" t="s">
        <v>139</v>
      </c>
      <c r="B138" s="370"/>
      <c r="C138" s="370"/>
      <c r="D138" s="370"/>
      <c r="E138" s="370"/>
      <c r="F138" s="370"/>
      <c r="G138" s="370"/>
      <c r="H138" s="370"/>
      <c r="I138" s="370"/>
      <c r="J138" s="141"/>
      <c r="K138" s="44" t="s">
        <v>24</v>
      </c>
      <c r="L138" s="132">
        <f>C126+C179+C119+C160+C193+C201</f>
        <v>39.4</v>
      </c>
    </row>
    <row r="139" spans="1:11" ht="43.5" customHeight="1">
      <c r="A139" s="334" t="s">
        <v>262</v>
      </c>
      <c r="B139" s="334"/>
      <c r="C139" s="334"/>
      <c r="D139" s="184">
        <v>40</v>
      </c>
      <c r="E139" s="29">
        <f>0.5*40/60</f>
        <v>0.3333333333333333</v>
      </c>
      <c r="F139" s="29">
        <v>0</v>
      </c>
      <c r="G139" s="29">
        <f>1.5*40/60</f>
        <v>1</v>
      </c>
      <c r="H139" s="27">
        <f>E139*4+F139*9+G139*4</f>
        <v>5.333333333333333</v>
      </c>
      <c r="I139" s="30">
        <v>10</v>
      </c>
      <c r="J139" s="141"/>
      <c r="K139" s="44" t="s">
        <v>30</v>
      </c>
    </row>
    <row r="140" spans="1:11" ht="24.75" customHeight="1">
      <c r="A140" s="105" t="s">
        <v>275</v>
      </c>
      <c r="B140" s="34">
        <f>C140*1.05</f>
        <v>42</v>
      </c>
      <c r="C140" s="34">
        <v>40</v>
      </c>
      <c r="D140" s="184"/>
      <c r="E140" s="29"/>
      <c r="F140" s="29"/>
      <c r="G140" s="29"/>
      <c r="H140" s="27"/>
      <c r="I140" s="27"/>
      <c r="J140" s="141"/>
      <c r="K140" s="44" t="s">
        <v>146</v>
      </c>
    </row>
    <row r="141" spans="1:12" ht="24.75" customHeight="1">
      <c r="A141" s="105" t="s">
        <v>168</v>
      </c>
      <c r="B141" s="72">
        <f>C141*1.02</f>
        <v>40.8</v>
      </c>
      <c r="C141" s="34">
        <v>40</v>
      </c>
      <c r="D141" s="317"/>
      <c r="E141" s="29"/>
      <c r="F141" s="29"/>
      <c r="G141" s="29"/>
      <c r="H141" s="27"/>
      <c r="I141" s="27"/>
      <c r="J141" s="18"/>
      <c r="K141" s="43" t="s">
        <v>147</v>
      </c>
      <c r="L141" s="130">
        <f>C125</f>
        <v>2</v>
      </c>
    </row>
    <row r="142" spans="1:12" ht="24.75" customHeight="1">
      <c r="A142" s="105" t="s">
        <v>263</v>
      </c>
      <c r="B142" s="72">
        <f>C142*1.82</f>
        <v>72.8</v>
      </c>
      <c r="C142" s="34">
        <v>40</v>
      </c>
      <c r="D142" s="317"/>
      <c r="E142" s="29"/>
      <c r="F142" s="29"/>
      <c r="G142" s="29"/>
      <c r="H142" s="27"/>
      <c r="I142" s="27"/>
      <c r="J142" s="18"/>
      <c r="K142" s="44" t="s">
        <v>31</v>
      </c>
      <c r="L142" s="130">
        <f>C200</f>
        <v>0.4</v>
      </c>
    </row>
    <row r="143" spans="1:12" ht="43.5" customHeight="1">
      <c r="A143" s="339" t="s">
        <v>200</v>
      </c>
      <c r="B143" s="356"/>
      <c r="C143" s="356"/>
      <c r="D143" s="165" t="s">
        <v>124</v>
      </c>
      <c r="E143" s="29">
        <v>3.5</v>
      </c>
      <c r="F143" s="29">
        <v>4.2</v>
      </c>
      <c r="G143" s="29">
        <v>9.6</v>
      </c>
      <c r="H143" s="27">
        <f>E143*4+F143*9+G143*4</f>
        <v>90.2</v>
      </c>
      <c r="I143" s="30">
        <v>1.76</v>
      </c>
      <c r="J143" s="19"/>
      <c r="K143" s="44" t="s">
        <v>100</v>
      </c>
      <c r="L143" s="132">
        <f>C144</f>
        <v>16</v>
      </c>
    </row>
    <row r="144" spans="1:11" ht="24.75" customHeight="1">
      <c r="A144" s="69" t="s">
        <v>49</v>
      </c>
      <c r="B144" s="57">
        <f>C144*1.35</f>
        <v>21.6</v>
      </c>
      <c r="C144" s="39">
        <v>16</v>
      </c>
      <c r="D144" s="49"/>
      <c r="E144" s="96"/>
      <c r="F144" s="96"/>
      <c r="G144" s="96"/>
      <c r="H144" s="49"/>
      <c r="I144" s="30"/>
      <c r="J144" s="19"/>
      <c r="K144" s="43" t="s">
        <v>88</v>
      </c>
    </row>
    <row r="145" spans="1:11" ht="24.75" customHeight="1">
      <c r="A145" s="69" t="s">
        <v>50</v>
      </c>
      <c r="B145" s="57">
        <f>C145*1.18</f>
        <v>18.88</v>
      </c>
      <c r="C145" s="33">
        <v>16</v>
      </c>
      <c r="D145" s="49"/>
      <c r="E145" s="96"/>
      <c r="F145" s="96"/>
      <c r="G145" s="96"/>
      <c r="H145" s="49"/>
      <c r="I145" s="96"/>
      <c r="J145" s="140"/>
      <c r="K145" s="43" t="s">
        <v>89</v>
      </c>
    </row>
    <row r="146" spans="1:12" ht="24.75" customHeight="1">
      <c r="A146" s="26" t="s">
        <v>80</v>
      </c>
      <c r="B146" s="74">
        <f>C146*1.25</f>
        <v>40</v>
      </c>
      <c r="C146" s="75">
        <v>32</v>
      </c>
      <c r="D146" s="184"/>
      <c r="E146" s="2"/>
      <c r="F146" s="2"/>
      <c r="G146" s="2"/>
      <c r="H146" s="27"/>
      <c r="I146" s="73"/>
      <c r="J146" s="140"/>
      <c r="K146" s="44" t="s">
        <v>32</v>
      </c>
      <c r="L146" s="132">
        <f>C164</f>
        <v>41</v>
      </c>
    </row>
    <row r="147" spans="1:12" ht="24.75" customHeight="1">
      <c r="A147" s="63" t="s">
        <v>47</v>
      </c>
      <c r="B147" s="74">
        <f>C147*1.33</f>
        <v>42.56</v>
      </c>
      <c r="C147" s="75">
        <v>32</v>
      </c>
      <c r="D147" s="184"/>
      <c r="E147" s="2"/>
      <c r="F147" s="2"/>
      <c r="G147" s="2"/>
      <c r="H147" s="27"/>
      <c r="I147" s="73"/>
      <c r="J147" s="140"/>
      <c r="K147" s="46" t="s">
        <v>33</v>
      </c>
      <c r="L147" s="132">
        <f>C118+C127+C198+C175+C185</f>
        <v>347</v>
      </c>
    </row>
    <row r="148" spans="1:12" ht="24.75" customHeight="1">
      <c r="A148" s="63" t="s">
        <v>63</v>
      </c>
      <c r="B148" s="74">
        <f>C148*1.25</f>
        <v>20</v>
      </c>
      <c r="C148" s="75">
        <v>16</v>
      </c>
      <c r="D148" s="184"/>
      <c r="E148" s="2"/>
      <c r="F148" s="2"/>
      <c r="G148" s="2"/>
      <c r="H148" s="27"/>
      <c r="I148" s="73"/>
      <c r="J148" s="140"/>
      <c r="K148" s="43" t="s">
        <v>34</v>
      </c>
      <c r="L148" s="132">
        <f>C190</f>
        <v>74</v>
      </c>
    </row>
    <row r="149" spans="1:12" ht="24.75" customHeight="1">
      <c r="A149" s="71" t="s">
        <v>136</v>
      </c>
      <c r="B149" s="85">
        <f>C149*1.42</f>
        <v>17.04</v>
      </c>
      <c r="C149" s="75">
        <v>12</v>
      </c>
      <c r="D149" s="184"/>
      <c r="E149" s="2"/>
      <c r="F149" s="2"/>
      <c r="G149" s="2"/>
      <c r="H149" s="27"/>
      <c r="I149" s="73"/>
      <c r="J149" s="14"/>
      <c r="K149" s="43" t="s">
        <v>35</v>
      </c>
      <c r="L149" s="130">
        <f>C161</f>
        <v>5</v>
      </c>
    </row>
    <row r="150" spans="1:12" ht="24.75" customHeight="1">
      <c r="A150" s="63" t="s">
        <v>51</v>
      </c>
      <c r="B150" s="74">
        <f>C150*1.33</f>
        <v>10.64</v>
      </c>
      <c r="C150" s="75">
        <v>8</v>
      </c>
      <c r="D150" s="184"/>
      <c r="E150" s="2"/>
      <c r="F150" s="2"/>
      <c r="G150" s="2"/>
      <c r="H150" s="27"/>
      <c r="I150" s="73"/>
      <c r="J150" s="14"/>
      <c r="K150" s="44" t="s">
        <v>101</v>
      </c>
      <c r="L150" s="130">
        <f>C123</f>
        <v>8</v>
      </c>
    </row>
    <row r="151" spans="1:12" ht="24.75" customHeight="1">
      <c r="A151" s="63" t="s">
        <v>52</v>
      </c>
      <c r="B151" s="74">
        <f>C151*1.43</f>
        <v>11.44</v>
      </c>
      <c r="C151" s="75">
        <v>8</v>
      </c>
      <c r="D151" s="184"/>
      <c r="E151" s="2"/>
      <c r="F151" s="2"/>
      <c r="G151" s="2"/>
      <c r="H151" s="27"/>
      <c r="I151" s="73"/>
      <c r="J151" s="15"/>
      <c r="K151" s="43" t="s">
        <v>36</v>
      </c>
      <c r="L151" s="132">
        <f>C159+C120+C195+C196+C176</f>
        <v>20</v>
      </c>
    </row>
    <row r="152" spans="1:12" ht="24.75" customHeight="1">
      <c r="A152" s="63" t="s">
        <v>53</v>
      </c>
      <c r="B152" s="74">
        <f>C152*1.54</f>
        <v>12.32</v>
      </c>
      <c r="C152" s="75">
        <v>8</v>
      </c>
      <c r="D152" s="184"/>
      <c r="E152" s="2"/>
      <c r="F152" s="2"/>
      <c r="G152" s="2"/>
      <c r="H152" s="27"/>
      <c r="I152" s="73"/>
      <c r="J152" s="16"/>
      <c r="K152" s="43" t="s">
        <v>27</v>
      </c>
      <c r="L152" s="132">
        <f>C169</f>
        <v>2</v>
      </c>
    </row>
    <row r="153" spans="1:12" ht="24.75" customHeight="1">
      <c r="A153" s="63" t="s">
        <v>54</v>
      </c>
      <c r="B153" s="74">
        <f>C153*1.67</f>
        <v>13.36</v>
      </c>
      <c r="C153" s="75">
        <v>8</v>
      </c>
      <c r="D153" s="184"/>
      <c r="E153" s="2"/>
      <c r="F153" s="2"/>
      <c r="G153" s="2"/>
      <c r="H153" s="27"/>
      <c r="I153" s="73"/>
      <c r="J153" s="16"/>
      <c r="K153" s="44" t="s">
        <v>37</v>
      </c>
      <c r="L153" s="132">
        <f>C192+C168</f>
        <v>19</v>
      </c>
    </row>
    <row r="154" spans="1:11" ht="24.75" customHeight="1">
      <c r="A154" s="71" t="s">
        <v>75</v>
      </c>
      <c r="B154" s="85">
        <v>8</v>
      </c>
      <c r="C154" s="75">
        <v>8</v>
      </c>
      <c r="D154" s="184"/>
      <c r="E154" s="2"/>
      <c r="F154" s="2"/>
      <c r="G154" s="2"/>
      <c r="H154" s="27"/>
      <c r="I154" s="73"/>
      <c r="J154" s="16"/>
      <c r="K154" s="44" t="s">
        <v>141</v>
      </c>
    </row>
    <row r="155" spans="1:11" ht="24.75" customHeight="1">
      <c r="A155" s="63" t="s">
        <v>55</v>
      </c>
      <c r="B155" s="81">
        <f>C155*1.25</f>
        <v>12.5</v>
      </c>
      <c r="C155" s="75">
        <v>10</v>
      </c>
      <c r="D155" s="184"/>
      <c r="E155" s="2"/>
      <c r="F155" s="2"/>
      <c r="G155" s="2"/>
      <c r="H155" s="27"/>
      <c r="I155" s="73"/>
      <c r="J155" s="16"/>
      <c r="K155" s="44" t="s">
        <v>142</v>
      </c>
    </row>
    <row r="156" spans="1:10" ht="24.75" customHeight="1">
      <c r="A156" s="37" t="s">
        <v>47</v>
      </c>
      <c r="B156" s="81">
        <f>C156*1.33</f>
        <v>13.3</v>
      </c>
      <c r="C156" s="75">
        <v>10</v>
      </c>
      <c r="D156" s="184"/>
      <c r="E156" s="2"/>
      <c r="F156" s="2"/>
      <c r="G156" s="2"/>
      <c r="H156" s="27"/>
      <c r="I156" s="73"/>
      <c r="J156" s="16"/>
    </row>
    <row r="157" spans="1:10" ht="24.75" customHeight="1">
      <c r="A157" s="37" t="s">
        <v>56</v>
      </c>
      <c r="B157" s="74">
        <f>C157*1.19</f>
        <v>9.52</v>
      </c>
      <c r="C157" s="75">
        <v>8</v>
      </c>
      <c r="D157" s="184"/>
      <c r="E157" s="2"/>
      <c r="F157" s="2"/>
      <c r="G157" s="2"/>
      <c r="H157" s="27"/>
      <c r="I157" s="73"/>
      <c r="J157" s="16"/>
    </row>
    <row r="158" spans="1:10" ht="43.5" customHeight="1">
      <c r="A158" s="108" t="s">
        <v>184</v>
      </c>
      <c r="B158" s="85">
        <v>5</v>
      </c>
      <c r="C158" s="85">
        <v>5.12</v>
      </c>
      <c r="D158" s="184"/>
      <c r="E158" s="2"/>
      <c r="F158" s="2"/>
      <c r="G158" s="2"/>
      <c r="H158" s="27"/>
      <c r="I158" s="73"/>
      <c r="J158" s="16"/>
    </row>
    <row r="159" spans="1:10" ht="24.75" customHeight="1">
      <c r="A159" s="63" t="s">
        <v>106</v>
      </c>
      <c r="B159" s="85">
        <v>3</v>
      </c>
      <c r="C159" s="85">
        <v>3</v>
      </c>
      <c r="D159" s="184"/>
      <c r="E159" s="2"/>
      <c r="F159" s="2"/>
      <c r="G159" s="2"/>
      <c r="H159" s="27"/>
      <c r="I159" s="73"/>
      <c r="J159" s="16"/>
    </row>
    <row r="160" spans="1:10" ht="24.75" customHeight="1">
      <c r="A160" s="71" t="s">
        <v>42</v>
      </c>
      <c r="B160" s="164">
        <v>0.4</v>
      </c>
      <c r="C160" s="164">
        <v>0.4</v>
      </c>
      <c r="D160" s="184"/>
      <c r="E160" s="2"/>
      <c r="F160" s="2"/>
      <c r="G160" s="2"/>
      <c r="H160" s="27"/>
      <c r="I160" s="73"/>
      <c r="J160" s="16"/>
    </row>
    <row r="161" spans="1:10" ht="24.75" customHeight="1">
      <c r="A161" s="63" t="s">
        <v>57</v>
      </c>
      <c r="B161" s="76">
        <v>5</v>
      </c>
      <c r="C161" s="76">
        <v>5</v>
      </c>
      <c r="D161" s="319"/>
      <c r="E161" s="6"/>
      <c r="F161" s="6"/>
      <c r="G161" s="6"/>
      <c r="H161" s="27"/>
      <c r="I161" s="233"/>
      <c r="J161" s="16"/>
    </row>
    <row r="162" spans="1:10" ht="24.75" customHeight="1">
      <c r="A162" s="90" t="s">
        <v>236</v>
      </c>
      <c r="B162" s="48">
        <v>0.1</v>
      </c>
      <c r="C162" s="48">
        <v>0.1</v>
      </c>
      <c r="D162" s="193"/>
      <c r="E162" s="194"/>
      <c r="F162" s="194"/>
      <c r="G162" s="194"/>
      <c r="H162" s="73"/>
      <c r="I162" s="73"/>
      <c r="J162" s="16"/>
    </row>
    <row r="163" spans="1:10" ht="43.5" customHeight="1">
      <c r="A163" s="343" t="s">
        <v>284</v>
      </c>
      <c r="B163" s="343"/>
      <c r="C163" s="343"/>
      <c r="D163" s="184">
        <v>50</v>
      </c>
      <c r="E163" s="29">
        <v>7.2</v>
      </c>
      <c r="F163" s="29">
        <v>6.8</v>
      </c>
      <c r="G163" s="29">
        <v>4.7</v>
      </c>
      <c r="H163" s="27">
        <f>E163*4+F163*9+G163*4</f>
        <v>108.8</v>
      </c>
      <c r="I163" s="30">
        <v>0.11</v>
      </c>
      <c r="J163" s="16"/>
    </row>
    <row r="164" spans="1:10" ht="43.5" customHeight="1">
      <c r="A164" s="65" t="s">
        <v>281</v>
      </c>
      <c r="B164" s="57">
        <f>C164*1.35</f>
        <v>55.35</v>
      </c>
      <c r="C164" s="39">
        <v>41</v>
      </c>
      <c r="D164" s="72"/>
      <c r="E164" s="82"/>
      <c r="F164" s="82"/>
      <c r="G164" s="82"/>
      <c r="H164" s="53"/>
      <c r="I164" s="53"/>
      <c r="J164" s="16"/>
    </row>
    <row r="165" spans="1:10" ht="43.5" customHeight="1">
      <c r="A165" s="129" t="s">
        <v>295</v>
      </c>
      <c r="B165" s="57">
        <f>C165*1.5</f>
        <v>61.5</v>
      </c>
      <c r="C165" s="49">
        <v>41</v>
      </c>
      <c r="D165" s="48"/>
      <c r="E165" s="96"/>
      <c r="F165" s="96"/>
      <c r="G165" s="96"/>
      <c r="H165" s="49"/>
      <c r="I165" s="97"/>
      <c r="J165" s="16"/>
    </row>
    <row r="166" spans="1:10" ht="24.75" customHeight="1">
      <c r="A166" s="26" t="s">
        <v>46</v>
      </c>
      <c r="B166" s="39">
        <v>8</v>
      </c>
      <c r="C166" s="39">
        <v>8</v>
      </c>
      <c r="D166" s="72"/>
      <c r="E166" s="82"/>
      <c r="F166" s="82"/>
      <c r="G166" s="82"/>
      <c r="H166" s="39"/>
      <c r="I166" s="53"/>
      <c r="J166" s="16"/>
    </row>
    <row r="167" spans="1:10" ht="24.75" customHeight="1">
      <c r="A167" s="26" t="s">
        <v>56</v>
      </c>
      <c r="B167" s="39">
        <f>C167*1.19</f>
        <v>3.57</v>
      </c>
      <c r="C167" s="39">
        <v>3</v>
      </c>
      <c r="D167" s="72"/>
      <c r="E167" s="82"/>
      <c r="F167" s="82"/>
      <c r="G167" s="82"/>
      <c r="H167" s="39"/>
      <c r="I167" s="53"/>
      <c r="J167" s="16"/>
    </row>
    <row r="168" spans="1:10" ht="24.75" customHeight="1">
      <c r="A168" s="105" t="s">
        <v>135</v>
      </c>
      <c r="B168" s="39">
        <v>10</v>
      </c>
      <c r="C168" s="39">
        <v>10</v>
      </c>
      <c r="D168" s="72"/>
      <c r="E168" s="82"/>
      <c r="F168" s="82"/>
      <c r="G168" s="82"/>
      <c r="H168" s="39"/>
      <c r="I168" s="53"/>
      <c r="J168" s="16"/>
    </row>
    <row r="169" spans="1:10" ht="24.75" customHeight="1">
      <c r="A169" s="26" t="s">
        <v>48</v>
      </c>
      <c r="B169" s="39">
        <v>2</v>
      </c>
      <c r="C169" s="39">
        <v>2</v>
      </c>
      <c r="D169" s="72"/>
      <c r="E169" s="82"/>
      <c r="F169" s="82"/>
      <c r="G169" s="82"/>
      <c r="H169" s="39"/>
      <c r="I169" s="53"/>
      <c r="J169" s="16"/>
    </row>
    <row r="170" spans="1:10" ht="24.75" customHeight="1">
      <c r="A170" s="359" t="s">
        <v>180</v>
      </c>
      <c r="B170" s="359"/>
      <c r="C170" s="359"/>
      <c r="D170" s="184">
        <v>120</v>
      </c>
      <c r="E170" s="83">
        <v>2.4</v>
      </c>
      <c r="F170" s="83">
        <v>3.6</v>
      </c>
      <c r="G170" s="83">
        <v>15.1</v>
      </c>
      <c r="H170" s="119">
        <f>E170*4+F170*9+G170*4</f>
        <v>102.4</v>
      </c>
      <c r="I170" s="83">
        <v>8.307692307692308</v>
      </c>
      <c r="J170" s="15"/>
    </row>
    <row r="171" spans="1:10" ht="24.75" customHeight="1">
      <c r="A171" s="26" t="s">
        <v>51</v>
      </c>
      <c r="B171" s="39">
        <f>C171*1.33</f>
        <v>135.66</v>
      </c>
      <c r="C171" s="33">
        <v>102</v>
      </c>
      <c r="D171" s="34"/>
      <c r="E171" s="82"/>
      <c r="F171" s="82"/>
      <c r="G171" s="82"/>
      <c r="H171" s="33"/>
      <c r="I171" s="33"/>
      <c r="J171" s="16"/>
    </row>
    <row r="172" spans="1:10" ht="24.75" customHeight="1">
      <c r="A172" s="26" t="s">
        <v>52</v>
      </c>
      <c r="B172" s="39">
        <f>C172*1.43</f>
        <v>145.85999999999999</v>
      </c>
      <c r="C172" s="33">
        <v>102</v>
      </c>
      <c r="D172" s="34"/>
      <c r="E172" s="82"/>
      <c r="F172" s="82"/>
      <c r="G172" s="82"/>
      <c r="H172" s="72"/>
      <c r="I172" s="54"/>
      <c r="J172" s="16"/>
    </row>
    <row r="173" spans="1:10" ht="24.75" customHeight="1">
      <c r="A173" s="63" t="s">
        <v>53</v>
      </c>
      <c r="B173" s="39">
        <f>C173*1.54</f>
        <v>157.08</v>
      </c>
      <c r="C173" s="33">
        <v>102</v>
      </c>
      <c r="D173" s="34"/>
      <c r="E173" s="82"/>
      <c r="F173" s="82"/>
      <c r="G173" s="82"/>
      <c r="H173" s="72"/>
      <c r="I173" s="54"/>
      <c r="J173" s="16"/>
    </row>
    <row r="174" spans="1:10" ht="24.75" customHeight="1">
      <c r="A174" s="63" t="s">
        <v>54</v>
      </c>
      <c r="B174" s="39">
        <f>C174*1.67</f>
        <v>170.34</v>
      </c>
      <c r="C174" s="33">
        <v>102</v>
      </c>
      <c r="D174" s="34"/>
      <c r="E174" s="82"/>
      <c r="F174" s="82"/>
      <c r="G174" s="82"/>
      <c r="H174" s="72"/>
      <c r="I174" s="54"/>
      <c r="J174" s="16"/>
    </row>
    <row r="175" spans="1:10" ht="24.75" customHeight="1">
      <c r="A175" s="26" t="s">
        <v>90</v>
      </c>
      <c r="B175" s="33">
        <v>19</v>
      </c>
      <c r="C175" s="39">
        <v>19</v>
      </c>
      <c r="D175" s="34"/>
      <c r="E175" s="82"/>
      <c r="F175" s="82"/>
      <c r="G175" s="82"/>
      <c r="H175" s="72"/>
      <c r="I175" s="54"/>
      <c r="J175" s="16"/>
    </row>
    <row r="176" spans="1:10" ht="24.75" customHeight="1">
      <c r="A176" s="63" t="s">
        <v>43</v>
      </c>
      <c r="B176" s="33">
        <v>5</v>
      </c>
      <c r="C176" s="33">
        <v>5</v>
      </c>
      <c r="D176" s="34"/>
      <c r="E176" s="82"/>
      <c r="F176" s="82"/>
      <c r="G176" s="82"/>
      <c r="H176" s="72"/>
      <c r="I176" s="53"/>
      <c r="J176" s="16"/>
    </row>
    <row r="177" spans="1:10" ht="43.5" customHeight="1">
      <c r="A177" s="337" t="s">
        <v>112</v>
      </c>
      <c r="B177" s="337"/>
      <c r="C177" s="337"/>
      <c r="D177" s="319">
        <v>120</v>
      </c>
      <c r="E177" s="6">
        <v>0.3</v>
      </c>
      <c r="F177" s="6">
        <v>0</v>
      </c>
      <c r="G177" s="6">
        <v>10.5</v>
      </c>
      <c r="H177" s="92">
        <f>E177*4+F177*9+G177*4</f>
        <v>43.2</v>
      </c>
      <c r="I177" s="1">
        <v>0.1</v>
      </c>
      <c r="J177" s="16"/>
    </row>
    <row r="178" spans="1:10" ht="24.75" customHeight="1">
      <c r="A178" s="26" t="s">
        <v>66</v>
      </c>
      <c r="B178" s="74">
        <v>12</v>
      </c>
      <c r="C178" s="74">
        <v>12</v>
      </c>
      <c r="D178" s="48"/>
      <c r="E178" s="81"/>
      <c r="F178" s="81"/>
      <c r="G178" s="81"/>
      <c r="H178" s="49"/>
      <c r="I178" s="80"/>
      <c r="J178" s="16"/>
    </row>
    <row r="179" spans="1:10" ht="24.75" customHeight="1">
      <c r="A179" s="63" t="s">
        <v>42</v>
      </c>
      <c r="B179" s="76">
        <v>5</v>
      </c>
      <c r="C179" s="76">
        <v>5</v>
      </c>
      <c r="D179" s="48"/>
      <c r="E179" s="81"/>
      <c r="F179" s="81"/>
      <c r="G179" s="81"/>
      <c r="H179" s="49"/>
      <c r="I179" s="76"/>
      <c r="J179" s="16"/>
    </row>
    <row r="180" spans="1:10" ht="24.75" customHeight="1">
      <c r="A180" s="337" t="s">
        <v>128</v>
      </c>
      <c r="B180" s="337"/>
      <c r="C180" s="337"/>
      <c r="D180" s="184">
        <v>10</v>
      </c>
      <c r="E180" s="2">
        <v>0.8</v>
      </c>
      <c r="F180" s="2">
        <v>0.15</v>
      </c>
      <c r="G180" s="2">
        <v>3.8</v>
      </c>
      <c r="H180" s="27">
        <v>19.5</v>
      </c>
      <c r="I180" s="8">
        <v>0</v>
      </c>
      <c r="J180" s="16"/>
    </row>
    <row r="181" spans="1:10" ht="43.5" customHeight="1">
      <c r="A181" s="337" t="s">
        <v>129</v>
      </c>
      <c r="B181" s="337"/>
      <c r="C181" s="337"/>
      <c r="D181" s="184">
        <v>10</v>
      </c>
      <c r="E181" s="2"/>
      <c r="F181" s="2"/>
      <c r="G181" s="2"/>
      <c r="H181" s="2"/>
      <c r="I181" s="2"/>
      <c r="J181" s="16"/>
    </row>
    <row r="182" spans="1:10" ht="24.75" customHeight="1">
      <c r="A182" s="337" t="s">
        <v>38</v>
      </c>
      <c r="B182" s="337"/>
      <c r="C182" s="337"/>
      <c r="D182" s="184">
        <v>20</v>
      </c>
      <c r="E182" s="2">
        <v>1.3142857142857143</v>
      </c>
      <c r="F182" s="2">
        <v>0.2285714285714286</v>
      </c>
      <c r="G182" s="2">
        <v>6.685714285714285</v>
      </c>
      <c r="H182" s="27">
        <v>35.42857142857143</v>
      </c>
      <c r="I182" s="2">
        <v>0</v>
      </c>
      <c r="J182" s="16"/>
    </row>
    <row r="183" spans="1:10" ht="24.75" customHeight="1">
      <c r="A183" s="341" t="s">
        <v>12</v>
      </c>
      <c r="B183" s="341"/>
      <c r="C183" s="341"/>
      <c r="D183" s="316">
        <f>D184+D185</f>
        <v>145</v>
      </c>
      <c r="E183" s="50">
        <f>E184+E187</f>
        <v>5.3</v>
      </c>
      <c r="F183" s="50">
        <f>F184+F187</f>
        <v>6.26</v>
      </c>
      <c r="G183" s="50">
        <f>G184+G187</f>
        <v>18.85333333333333</v>
      </c>
      <c r="H183" s="40">
        <f>H184+H187</f>
        <v>152.95333333333332</v>
      </c>
      <c r="I183" s="50">
        <f>I184+I187</f>
        <v>0.9533333333333334</v>
      </c>
      <c r="J183" s="16"/>
    </row>
    <row r="184" spans="1:10" ht="43.5" customHeight="1">
      <c r="A184" s="312" t="s">
        <v>294</v>
      </c>
      <c r="B184" s="39">
        <v>15</v>
      </c>
      <c r="C184" s="39">
        <v>15</v>
      </c>
      <c r="D184" s="184">
        <v>15</v>
      </c>
      <c r="E184" s="2">
        <v>1.4</v>
      </c>
      <c r="F184" s="2">
        <v>2.1</v>
      </c>
      <c r="G184" s="2">
        <v>11.4</v>
      </c>
      <c r="H184" s="27">
        <f>E184*4+F184*9+G184*4</f>
        <v>70.1</v>
      </c>
      <c r="I184" s="8">
        <v>0</v>
      </c>
      <c r="J184" s="16"/>
    </row>
    <row r="185" spans="1:10" ht="43.5" customHeight="1">
      <c r="A185" s="312" t="s">
        <v>119</v>
      </c>
      <c r="B185" s="48">
        <v>137</v>
      </c>
      <c r="C185" s="48">
        <v>130</v>
      </c>
      <c r="D185" s="196">
        <v>130</v>
      </c>
      <c r="E185" s="197">
        <v>3.5533333333333332</v>
      </c>
      <c r="F185" s="197">
        <v>4.2</v>
      </c>
      <c r="G185" s="197">
        <v>5.72</v>
      </c>
      <c r="H185" s="92">
        <f>E185*4+F185*9+G185*4</f>
        <v>74.89333333333333</v>
      </c>
      <c r="I185" s="30">
        <v>0.6933333333333334</v>
      </c>
      <c r="J185" s="16"/>
    </row>
    <row r="186" spans="1:10" ht="24.75" customHeight="1">
      <c r="A186" s="372" t="s">
        <v>139</v>
      </c>
      <c r="B186" s="372"/>
      <c r="C186" s="372"/>
      <c r="D186" s="372"/>
      <c r="E186" s="372"/>
      <c r="F186" s="372"/>
      <c r="G186" s="372"/>
      <c r="H186" s="372"/>
      <c r="I186" s="372"/>
      <c r="J186" s="16"/>
    </row>
    <row r="187" spans="1:10" ht="43.5" customHeight="1">
      <c r="A187" s="221" t="s">
        <v>156</v>
      </c>
      <c r="B187" s="48">
        <v>134</v>
      </c>
      <c r="C187" s="48">
        <v>130</v>
      </c>
      <c r="D187" s="196">
        <v>130</v>
      </c>
      <c r="E187" s="197">
        <v>3.9</v>
      </c>
      <c r="F187" s="197">
        <v>4.16</v>
      </c>
      <c r="G187" s="197">
        <v>7.453333333333333</v>
      </c>
      <c r="H187" s="92">
        <v>82.85333333333334</v>
      </c>
      <c r="I187" s="30">
        <v>0.9533333333333334</v>
      </c>
      <c r="J187" s="16"/>
    </row>
    <row r="188" spans="1:10" ht="24.75" customHeight="1">
      <c r="A188" s="338" t="s">
        <v>237</v>
      </c>
      <c r="B188" s="338"/>
      <c r="C188" s="338"/>
      <c r="D188" s="318">
        <f>120+D199</f>
        <v>270</v>
      </c>
      <c r="E188" s="102">
        <f>E189+E199</f>
        <v>14.183333333333334</v>
      </c>
      <c r="F188" s="102">
        <f>F189+F199</f>
        <v>11.9</v>
      </c>
      <c r="G188" s="102">
        <f>G189+G199</f>
        <v>32.6</v>
      </c>
      <c r="H188" s="103">
        <f>H189+H199</f>
        <v>293.5</v>
      </c>
      <c r="I188" s="103">
        <f>I189+I199</f>
        <v>2.1266666666666665</v>
      </c>
      <c r="J188" s="16"/>
    </row>
    <row r="189" spans="1:10" ht="43.5" customHeight="1">
      <c r="A189" s="339" t="s">
        <v>252</v>
      </c>
      <c r="B189" s="339"/>
      <c r="C189" s="339"/>
      <c r="D189" s="184" t="s">
        <v>290</v>
      </c>
      <c r="E189" s="2">
        <v>14.1</v>
      </c>
      <c r="F189" s="2">
        <v>11.9</v>
      </c>
      <c r="G189" s="29">
        <v>22.5</v>
      </c>
      <c r="H189" s="27">
        <v>253.5</v>
      </c>
      <c r="I189" s="8">
        <v>0.12666666666666665</v>
      </c>
      <c r="J189" s="16"/>
    </row>
    <row r="190" spans="1:10" ht="24.75" customHeight="1">
      <c r="A190" s="71" t="s">
        <v>72</v>
      </c>
      <c r="B190" s="74">
        <v>75</v>
      </c>
      <c r="C190" s="74">
        <v>74</v>
      </c>
      <c r="D190" s="116"/>
      <c r="E190" s="117"/>
      <c r="F190" s="2"/>
      <c r="G190" s="2"/>
      <c r="H190" s="124"/>
      <c r="I190" s="8"/>
      <c r="J190" s="16"/>
    </row>
    <row r="191" spans="1:10" ht="24.75" customHeight="1">
      <c r="A191" s="71" t="s">
        <v>61</v>
      </c>
      <c r="B191" s="74">
        <v>3</v>
      </c>
      <c r="C191" s="74">
        <v>3</v>
      </c>
      <c r="D191" s="116"/>
      <c r="E191" s="2"/>
      <c r="F191" s="2"/>
      <c r="G191" s="2"/>
      <c r="H191" s="2"/>
      <c r="I191" s="8"/>
      <c r="J191" s="16"/>
    </row>
    <row r="192" spans="1:10" ht="24.75" customHeight="1">
      <c r="A192" s="105" t="s">
        <v>135</v>
      </c>
      <c r="B192" s="74">
        <v>9</v>
      </c>
      <c r="C192" s="74">
        <v>9</v>
      </c>
      <c r="D192" s="116"/>
      <c r="E192" s="117"/>
      <c r="F192" s="117"/>
      <c r="G192" s="117"/>
      <c r="H192" s="178"/>
      <c r="I192" s="80"/>
      <c r="J192" s="16"/>
    </row>
    <row r="193" spans="1:10" ht="24.75" customHeight="1">
      <c r="A193" s="70" t="s">
        <v>42</v>
      </c>
      <c r="B193" s="74">
        <v>10</v>
      </c>
      <c r="C193" s="74">
        <v>10</v>
      </c>
      <c r="D193" s="116"/>
      <c r="E193" s="117"/>
      <c r="F193" s="117"/>
      <c r="G193" s="117"/>
      <c r="H193" s="178"/>
      <c r="I193" s="97"/>
      <c r="J193" s="16"/>
    </row>
    <row r="194" spans="1:10" ht="24.75" customHeight="1">
      <c r="A194" s="71" t="s">
        <v>62</v>
      </c>
      <c r="B194" s="74">
        <v>7</v>
      </c>
      <c r="C194" s="74">
        <v>7</v>
      </c>
      <c r="D194" s="116"/>
      <c r="E194" s="117"/>
      <c r="F194" s="82"/>
      <c r="G194" s="82"/>
      <c r="H194" s="74"/>
      <c r="I194" s="94"/>
      <c r="J194" s="16"/>
    </row>
    <row r="195" spans="1:10" ht="24.75" customHeight="1">
      <c r="A195" s="71" t="s">
        <v>106</v>
      </c>
      <c r="B195" s="74">
        <v>7</v>
      </c>
      <c r="C195" s="74">
        <v>7</v>
      </c>
      <c r="D195" s="116"/>
      <c r="E195" s="117"/>
      <c r="F195" s="82"/>
      <c r="G195" s="82"/>
      <c r="H195" s="74"/>
      <c r="I195" s="94"/>
      <c r="J195" s="16"/>
    </row>
    <row r="196" spans="1:10" ht="43.5" customHeight="1">
      <c r="A196" s="71" t="s">
        <v>96</v>
      </c>
      <c r="B196" s="74">
        <v>2</v>
      </c>
      <c r="C196" s="74">
        <v>2</v>
      </c>
      <c r="D196" s="116"/>
      <c r="E196" s="117"/>
      <c r="F196" s="117"/>
      <c r="G196" s="117"/>
      <c r="H196" s="178"/>
      <c r="I196" s="97"/>
      <c r="J196" s="16"/>
    </row>
    <row r="197" spans="1:10" ht="24.75" customHeight="1">
      <c r="A197" s="71" t="s">
        <v>253</v>
      </c>
      <c r="B197" s="74"/>
      <c r="C197" s="74">
        <v>100</v>
      </c>
      <c r="D197" s="116"/>
      <c r="E197" s="117"/>
      <c r="F197" s="117"/>
      <c r="G197" s="117"/>
      <c r="H197" s="178"/>
      <c r="I197" s="97"/>
      <c r="J197" s="16"/>
    </row>
    <row r="198" spans="1:10" ht="24.75" customHeight="1">
      <c r="A198" s="71" t="s">
        <v>134</v>
      </c>
      <c r="B198" s="74">
        <v>20</v>
      </c>
      <c r="C198" s="74">
        <v>20</v>
      </c>
      <c r="D198" s="116"/>
      <c r="E198" s="117"/>
      <c r="F198" s="117"/>
      <c r="G198" s="117"/>
      <c r="H198" s="178"/>
      <c r="I198" s="117"/>
      <c r="J198" s="16"/>
    </row>
    <row r="199" spans="1:10" ht="24.75" customHeight="1">
      <c r="A199" s="343" t="s">
        <v>114</v>
      </c>
      <c r="B199" s="343"/>
      <c r="C199" s="343"/>
      <c r="D199" s="184">
        <v>150</v>
      </c>
      <c r="E199" s="29">
        <v>0.08333333333333333</v>
      </c>
      <c r="F199" s="29">
        <v>0</v>
      </c>
      <c r="G199" s="29">
        <v>10.1</v>
      </c>
      <c r="H199" s="27">
        <v>40</v>
      </c>
      <c r="I199" s="30">
        <v>2</v>
      </c>
      <c r="J199" s="16"/>
    </row>
    <row r="200" spans="1:10" ht="24.75" customHeight="1">
      <c r="A200" s="90" t="s">
        <v>44</v>
      </c>
      <c r="B200" s="48">
        <v>0.4</v>
      </c>
      <c r="C200" s="48">
        <v>0.4</v>
      </c>
      <c r="D200" s="48"/>
      <c r="E200" s="96"/>
      <c r="F200" s="96"/>
      <c r="G200" s="96"/>
      <c r="H200" s="49"/>
      <c r="I200" s="97"/>
      <c r="J200" s="16"/>
    </row>
    <row r="201" spans="1:10" ht="24.75" customHeight="1">
      <c r="A201" s="63" t="s">
        <v>42</v>
      </c>
      <c r="B201" s="76">
        <v>10</v>
      </c>
      <c r="C201" s="76">
        <v>10</v>
      </c>
      <c r="D201" s="48"/>
      <c r="E201" s="81"/>
      <c r="F201" s="81"/>
      <c r="G201" s="81"/>
      <c r="H201" s="49"/>
      <c r="I201" s="30"/>
      <c r="J201" s="16"/>
    </row>
    <row r="202" spans="1:10" ht="24.75" customHeight="1">
      <c r="A202" s="63" t="s">
        <v>45</v>
      </c>
      <c r="B202" s="76">
        <v>6</v>
      </c>
      <c r="C202" s="76">
        <v>5</v>
      </c>
      <c r="D202" s="48"/>
      <c r="E202" s="81"/>
      <c r="F202" s="81"/>
      <c r="G202" s="81"/>
      <c r="H202" s="49"/>
      <c r="I202" s="94"/>
      <c r="J202" s="16"/>
    </row>
    <row r="203" spans="1:10" ht="24.75" customHeight="1">
      <c r="A203" s="341" t="s">
        <v>23</v>
      </c>
      <c r="B203" s="342"/>
      <c r="C203" s="342"/>
      <c r="D203" s="342"/>
      <c r="E203" s="50">
        <f>E114+E134+E183+E131+E188</f>
        <v>48.483333333333334</v>
      </c>
      <c r="F203" s="50">
        <f>F114+F134+F183+F131+F188</f>
        <v>44.01</v>
      </c>
      <c r="G203" s="50">
        <f>G114+G134+G183+G131+G188</f>
        <v>172.95333333333332</v>
      </c>
      <c r="H203" s="40">
        <f>H114+H134+H183+H131+H188</f>
        <v>1283.5533333333333</v>
      </c>
      <c r="I203" s="50">
        <f>I114+I134+I183+I131+I188</f>
        <v>22.757692307692306</v>
      </c>
      <c r="J203" s="16"/>
    </row>
    <row r="204" spans="1:10" ht="24.75" customHeight="1">
      <c r="A204" s="336" t="s">
        <v>14</v>
      </c>
      <c r="B204" s="336"/>
      <c r="C204" s="336"/>
      <c r="D204" s="336"/>
      <c r="E204" s="336"/>
      <c r="F204" s="336"/>
      <c r="G204" s="336"/>
      <c r="H204" s="336"/>
      <c r="I204" s="336"/>
      <c r="J204" s="16"/>
    </row>
    <row r="205" spans="1:10" ht="24.75" customHeight="1">
      <c r="A205" s="340" t="s">
        <v>1</v>
      </c>
      <c r="B205" s="340" t="s">
        <v>2</v>
      </c>
      <c r="C205" s="340" t="s">
        <v>3</v>
      </c>
      <c r="D205" s="340" t="s">
        <v>4</v>
      </c>
      <c r="E205" s="340"/>
      <c r="F205" s="340"/>
      <c r="G205" s="340"/>
      <c r="H205" s="340"/>
      <c r="I205" s="229" t="s">
        <v>230</v>
      </c>
      <c r="J205" s="16"/>
    </row>
    <row r="206" spans="1:10" ht="24.75" customHeight="1">
      <c r="A206" s="340"/>
      <c r="B206" s="340"/>
      <c r="C206" s="340"/>
      <c r="D206" s="78" t="s">
        <v>5</v>
      </c>
      <c r="E206" s="288" t="s">
        <v>6</v>
      </c>
      <c r="F206" s="288" t="s">
        <v>7</v>
      </c>
      <c r="G206" s="288" t="s">
        <v>8</v>
      </c>
      <c r="H206" s="89" t="s">
        <v>9</v>
      </c>
      <c r="I206" s="229" t="s">
        <v>92</v>
      </c>
      <c r="J206" s="16"/>
    </row>
    <row r="207" spans="1:10" ht="24.75" customHeight="1">
      <c r="A207" s="341" t="s">
        <v>10</v>
      </c>
      <c r="B207" s="341"/>
      <c r="C207" s="341"/>
      <c r="D207" s="316">
        <f>D208+D217+30+D224+D227</f>
        <v>413</v>
      </c>
      <c r="E207" s="50">
        <f>SUM(E208:E222)</f>
        <v>8.7</v>
      </c>
      <c r="F207" s="50">
        <f>SUM(F208:F222)</f>
        <v>7.1</v>
      </c>
      <c r="G207" s="50">
        <f>SUM(G208:G222)</f>
        <v>46.2</v>
      </c>
      <c r="H207" s="110">
        <f>SUM(H208:H222)</f>
        <v>283.5</v>
      </c>
      <c r="I207" s="50">
        <f>SUM(I208:I222)</f>
        <v>1.06</v>
      </c>
      <c r="J207" s="16"/>
    </row>
    <row r="208" spans="1:10" ht="43.5" customHeight="1">
      <c r="A208" s="343" t="s">
        <v>207</v>
      </c>
      <c r="B208" s="343"/>
      <c r="C208" s="343"/>
      <c r="D208" s="184">
        <v>130</v>
      </c>
      <c r="E208" s="29">
        <v>5.5</v>
      </c>
      <c r="F208" s="29">
        <v>5.3</v>
      </c>
      <c r="G208" s="29">
        <v>16.9</v>
      </c>
      <c r="H208" s="27">
        <f>E208*4+F208*9+G208*4</f>
        <v>137.29999999999998</v>
      </c>
      <c r="I208" s="161">
        <v>0.3</v>
      </c>
      <c r="J208" s="16"/>
    </row>
    <row r="209" spans="1:10" ht="24.75" customHeight="1">
      <c r="A209" s="86" t="s">
        <v>197</v>
      </c>
      <c r="B209" s="34">
        <v>16</v>
      </c>
      <c r="C209" s="34">
        <v>16</v>
      </c>
      <c r="D209" s="184"/>
      <c r="E209" s="29"/>
      <c r="F209" s="29"/>
      <c r="G209" s="29"/>
      <c r="H209" s="27"/>
      <c r="I209" s="198"/>
      <c r="J209" s="16"/>
    </row>
    <row r="210" spans="1:10" ht="24.75" customHeight="1">
      <c r="A210" s="90" t="s">
        <v>90</v>
      </c>
      <c r="B210" s="34">
        <v>119</v>
      </c>
      <c r="C210" s="34">
        <v>119</v>
      </c>
      <c r="D210" s="184"/>
      <c r="E210" s="29"/>
      <c r="F210" s="29"/>
      <c r="G210" s="29"/>
      <c r="H210" s="29"/>
      <c r="I210" s="30"/>
      <c r="J210" s="20"/>
    </row>
    <row r="211" spans="1:10" ht="24.75" customHeight="1">
      <c r="A211" s="86" t="s">
        <v>42</v>
      </c>
      <c r="B211" s="47">
        <v>2</v>
      </c>
      <c r="C211" s="47">
        <v>2</v>
      </c>
      <c r="D211" s="184"/>
      <c r="E211" s="29"/>
      <c r="F211" s="29"/>
      <c r="G211" s="29"/>
      <c r="H211" s="27"/>
      <c r="I211" s="198"/>
      <c r="J211" s="183"/>
    </row>
    <row r="212" spans="1:10" ht="24.75" customHeight="1">
      <c r="A212" s="192" t="s">
        <v>91</v>
      </c>
      <c r="B212" s="47">
        <v>0.7</v>
      </c>
      <c r="C212" s="47">
        <v>0.7</v>
      </c>
      <c r="D212" s="184"/>
      <c r="E212" s="29"/>
      <c r="F212" s="29"/>
      <c r="G212" s="29"/>
      <c r="H212" s="27"/>
      <c r="I212" s="198"/>
      <c r="J212" s="183"/>
    </row>
    <row r="213" spans="1:10" ht="24.75" customHeight="1">
      <c r="A213" s="90" t="s">
        <v>43</v>
      </c>
      <c r="B213" s="34">
        <v>3</v>
      </c>
      <c r="C213" s="34">
        <v>3</v>
      </c>
      <c r="D213" s="184"/>
      <c r="E213" s="29"/>
      <c r="F213" s="29"/>
      <c r="G213" s="29"/>
      <c r="H213" s="27"/>
      <c r="I213" s="198"/>
      <c r="J213" s="20"/>
    </row>
    <row r="214" spans="1:10" ht="43.5" customHeight="1">
      <c r="A214" s="337" t="s">
        <v>161</v>
      </c>
      <c r="B214" s="337"/>
      <c r="C214" s="337"/>
      <c r="D214" s="114" t="s">
        <v>64</v>
      </c>
      <c r="E214" s="29">
        <v>1.2</v>
      </c>
      <c r="F214" s="29">
        <v>0.2</v>
      </c>
      <c r="G214" s="29">
        <v>17.8</v>
      </c>
      <c r="H214" s="27">
        <f>E214*4+F214*9+G214*4</f>
        <v>77.8</v>
      </c>
      <c r="I214" s="30">
        <v>0.41</v>
      </c>
      <c r="J214" s="20"/>
    </row>
    <row r="215" spans="1:10" ht="24.75" customHeight="1">
      <c r="A215" s="192" t="s">
        <v>46</v>
      </c>
      <c r="B215" s="106">
        <v>20</v>
      </c>
      <c r="C215" s="106">
        <v>20</v>
      </c>
      <c r="D215" s="184"/>
      <c r="E215" s="29"/>
      <c r="F215" s="29"/>
      <c r="G215" s="29"/>
      <c r="H215" s="27"/>
      <c r="I215" s="234"/>
      <c r="J215" s="20"/>
    </row>
    <row r="216" spans="1:10" ht="43.5" customHeight="1">
      <c r="A216" s="70" t="s">
        <v>130</v>
      </c>
      <c r="B216" s="4">
        <v>10.2</v>
      </c>
      <c r="C216" s="4">
        <v>10</v>
      </c>
      <c r="D216" s="184"/>
      <c r="E216" s="29"/>
      <c r="F216" s="29"/>
      <c r="G216" s="29"/>
      <c r="H216" s="27"/>
      <c r="I216" s="234"/>
      <c r="J216" s="20"/>
    </row>
    <row r="217" spans="1:10" ht="43.5" customHeight="1">
      <c r="A217" s="343" t="s">
        <v>151</v>
      </c>
      <c r="B217" s="343"/>
      <c r="C217" s="343"/>
      <c r="D217" s="184">
        <v>150</v>
      </c>
      <c r="E217" s="29">
        <v>2</v>
      </c>
      <c r="F217" s="29">
        <v>1.6</v>
      </c>
      <c r="G217" s="29">
        <v>11.5</v>
      </c>
      <c r="H217" s="27">
        <f>E217*4+F217*9+G217*4</f>
        <v>68.4</v>
      </c>
      <c r="I217" s="30">
        <v>0.35</v>
      </c>
      <c r="J217" s="20"/>
    </row>
    <row r="218" spans="1:10" ht="24.75" customHeight="1">
      <c r="A218" s="90" t="s">
        <v>44</v>
      </c>
      <c r="B218" s="48">
        <v>0.4</v>
      </c>
      <c r="C218" s="48">
        <v>0.4</v>
      </c>
      <c r="D218" s="48"/>
      <c r="E218" s="96"/>
      <c r="F218" s="96"/>
      <c r="G218" s="96"/>
      <c r="H218" s="49"/>
      <c r="I218" s="97"/>
      <c r="J218" s="20"/>
    </row>
    <row r="219" spans="1:10" ht="24.75" customHeight="1">
      <c r="A219" s="63" t="s">
        <v>90</v>
      </c>
      <c r="B219" s="76">
        <v>50</v>
      </c>
      <c r="C219" s="76">
        <v>50</v>
      </c>
      <c r="D219" s="48"/>
      <c r="E219" s="96"/>
      <c r="F219" s="96"/>
      <c r="G219" s="96"/>
      <c r="H219" s="49"/>
      <c r="I219" s="94"/>
      <c r="J219" s="20"/>
    </row>
    <row r="220" spans="1:11" ht="43.5" customHeight="1">
      <c r="A220" s="90" t="s">
        <v>292</v>
      </c>
      <c r="B220" s="49">
        <f>B219*460/1000</f>
        <v>23</v>
      </c>
      <c r="C220" s="49">
        <f>C219*460/1000</f>
        <v>23</v>
      </c>
      <c r="D220" s="48"/>
      <c r="E220" s="96"/>
      <c r="F220" s="96"/>
      <c r="G220" s="96"/>
      <c r="H220" s="49"/>
      <c r="I220" s="97"/>
      <c r="J220" s="20"/>
      <c r="K220" s="130" t="s">
        <v>14</v>
      </c>
    </row>
    <row r="221" spans="1:12" ht="43.5" customHeight="1">
      <c r="A221" s="144" t="s">
        <v>293</v>
      </c>
      <c r="B221" s="49">
        <f>B219-B220</f>
        <v>27</v>
      </c>
      <c r="C221" s="49">
        <f>C219-C220</f>
        <v>27</v>
      </c>
      <c r="D221" s="48"/>
      <c r="E221" s="96"/>
      <c r="F221" s="96"/>
      <c r="G221" s="96"/>
      <c r="H221" s="49"/>
      <c r="I221" s="97"/>
      <c r="J221" s="20"/>
      <c r="K221" s="43" t="s">
        <v>38</v>
      </c>
      <c r="L221" s="130">
        <f>D304</f>
        <v>20</v>
      </c>
    </row>
    <row r="222" spans="1:12" ht="24.75" customHeight="1">
      <c r="A222" s="63" t="s">
        <v>42</v>
      </c>
      <c r="B222" s="76">
        <v>10</v>
      </c>
      <c r="C222" s="76">
        <v>10</v>
      </c>
      <c r="D222" s="48"/>
      <c r="E222" s="81"/>
      <c r="F222" s="81"/>
      <c r="G222" s="81"/>
      <c r="H222" s="49"/>
      <c r="I222" s="97"/>
      <c r="J222" s="20"/>
      <c r="K222" s="44" t="s">
        <v>39</v>
      </c>
      <c r="L222" s="132">
        <f>D302+C215+C315+D342+D306</f>
        <v>64</v>
      </c>
    </row>
    <row r="223" spans="1:12" ht="24.75" customHeight="1">
      <c r="A223" s="352" t="s">
        <v>105</v>
      </c>
      <c r="B223" s="352"/>
      <c r="C223" s="352"/>
      <c r="D223" s="185"/>
      <c r="E223" s="50">
        <f>E224+E227</f>
        <v>0.43000000000000005</v>
      </c>
      <c r="F223" s="50">
        <f>F224</f>
        <v>0.02</v>
      </c>
      <c r="G223" s="50">
        <f>G224</f>
        <v>17.8</v>
      </c>
      <c r="H223" s="110">
        <f>H224</f>
        <v>72.7</v>
      </c>
      <c r="I223" s="50">
        <f>I224</f>
        <v>17.8</v>
      </c>
      <c r="J223" s="20"/>
      <c r="K223" s="44" t="s">
        <v>98</v>
      </c>
      <c r="L223" s="131">
        <f>C268+C269+C293+C319+C329</f>
        <v>25</v>
      </c>
    </row>
    <row r="224" spans="1:12" ht="24.75" customHeight="1">
      <c r="A224" s="337" t="s">
        <v>107</v>
      </c>
      <c r="B224" s="357"/>
      <c r="C224" s="357"/>
      <c r="D224" s="319">
        <v>100</v>
      </c>
      <c r="E224" s="29">
        <v>0.33</v>
      </c>
      <c r="F224" s="29">
        <v>0.02</v>
      </c>
      <c r="G224" s="29">
        <v>17.8</v>
      </c>
      <c r="H224" s="27">
        <f>E224*4+F224*9+G224*4</f>
        <v>72.7</v>
      </c>
      <c r="I224" s="30">
        <v>17.8</v>
      </c>
      <c r="J224" s="20"/>
      <c r="K224" s="45" t="s">
        <v>99</v>
      </c>
      <c r="L224" s="132">
        <f>C209</f>
        <v>16</v>
      </c>
    </row>
    <row r="225" spans="1:12" ht="24.75" customHeight="1">
      <c r="A225" s="52" t="s">
        <v>76</v>
      </c>
      <c r="B225" s="51">
        <v>10</v>
      </c>
      <c r="C225" s="51">
        <v>10</v>
      </c>
      <c r="D225" s="184"/>
      <c r="E225" s="107"/>
      <c r="F225" s="107"/>
      <c r="G225" s="107"/>
      <c r="H225" s="119"/>
      <c r="I225" s="94"/>
      <c r="J225" s="20"/>
      <c r="K225" s="45" t="s">
        <v>81</v>
      </c>
      <c r="L225" s="132"/>
    </row>
    <row r="226" spans="1:12" ht="24.75" customHeight="1">
      <c r="A226" s="52" t="s">
        <v>42</v>
      </c>
      <c r="B226" s="51">
        <v>4</v>
      </c>
      <c r="C226" s="51">
        <v>4</v>
      </c>
      <c r="D226" s="184"/>
      <c r="E226" s="201"/>
      <c r="F226" s="201"/>
      <c r="G226" s="201"/>
      <c r="H226" s="119"/>
      <c r="I226" s="94"/>
      <c r="J226" s="20"/>
      <c r="K226" s="44" t="s">
        <v>26</v>
      </c>
      <c r="L226" s="132">
        <f>C230+C325</f>
        <v>79</v>
      </c>
    </row>
    <row r="227" spans="1:12" ht="43.5" customHeight="1">
      <c r="A227" s="312" t="s">
        <v>274</v>
      </c>
      <c r="B227" s="48">
        <v>3</v>
      </c>
      <c r="C227" s="48">
        <v>3</v>
      </c>
      <c r="D227" s="196">
        <v>3</v>
      </c>
      <c r="E227" s="197">
        <v>0.1</v>
      </c>
      <c r="F227" s="197">
        <v>0</v>
      </c>
      <c r="G227" s="197">
        <v>0.1</v>
      </c>
      <c r="H227" s="92">
        <v>1.1</v>
      </c>
      <c r="I227" s="30">
        <v>0</v>
      </c>
      <c r="J227" s="20"/>
      <c r="K227" s="44" t="s">
        <v>28</v>
      </c>
      <c r="L227" s="132">
        <f>C234+C236+C238+C237+C275+C277+C288+C289+C291+C292+C279+C321+C324+C285</f>
        <v>253.1</v>
      </c>
    </row>
    <row r="228" spans="1:12" ht="24.75" customHeight="1">
      <c r="A228" s="341" t="s">
        <v>11</v>
      </c>
      <c r="B228" s="341"/>
      <c r="C228" s="341"/>
      <c r="D228" s="316">
        <f>D229+D267+D280+D296++D287</f>
        <v>540</v>
      </c>
      <c r="E228" s="50">
        <f>E229+E267+E280+E287+E296+E302+E304</f>
        <v>22.214285714285715</v>
      </c>
      <c r="F228" s="50">
        <f>F229+F267+F280+F287+F296+F302+F304</f>
        <v>18.028571428571432</v>
      </c>
      <c r="G228" s="50">
        <f>G229+G267+G280+G287+G296+G302+G304</f>
        <v>49.48571428571428</v>
      </c>
      <c r="H228" s="40">
        <f>H229+H267+H280+H287+H296+H302+H304</f>
        <v>450.4285714285715</v>
      </c>
      <c r="I228" s="50">
        <f>I229+I267+I280+I287+I296+I302+I304</f>
        <v>32.17</v>
      </c>
      <c r="J228" s="20"/>
      <c r="K228" s="44" t="s">
        <v>25</v>
      </c>
      <c r="L228" s="130">
        <f>C297</f>
        <v>12</v>
      </c>
    </row>
    <row r="229" spans="1:12" ht="43.5" customHeight="1">
      <c r="A229" s="339" t="s">
        <v>144</v>
      </c>
      <c r="B229" s="365"/>
      <c r="C229" s="365"/>
      <c r="D229" s="184">
        <v>60</v>
      </c>
      <c r="E229" s="2">
        <v>1.2</v>
      </c>
      <c r="F229" s="2">
        <v>3.1</v>
      </c>
      <c r="G229" s="2">
        <v>4.8</v>
      </c>
      <c r="H229" s="27">
        <f>E229*4+F229*9+G229*4</f>
        <v>51.900000000000006</v>
      </c>
      <c r="I229" s="8">
        <v>3.26</v>
      </c>
      <c r="J229" s="20"/>
      <c r="K229" s="44" t="s">
        <v>29</v>
      </c>
      <c r="L229" s="132">
        <f>C225</f>
        <v>10</v>
      </c>
    </row>
    <row r="230" spans="1:11" ht="24.75" customHeight="1">
      <c r="A230" s="121" t="s">
        <v>51</v>
      </c>
      <c r="B230" s="74">
        <f>C230*1.33</f>
        <v>19.950000000000003</v>
      </c>
      <c r="C230" s="51">
        <v>15</v>
      </c>
      <c r="D230" s="184"/>
      <c r="E230" s="11"/>
      <c r="F230" s="11"/>
      <c r="G230" s="11"/>
      <c r="H230" s="27"/>
      <c r="I230" s="8"/>
      <c r="J230" s="20"/>
      <c r="K230" s="44" t="s">
        <v>85</v>
      </c>
    </row>
    <row r="231" spans="1:11" ht="24.75" customHeight="1">
      <c r="A231" s="121" t="s">
        <v>52</v>
      </c>
      <c r="B231" s="74">
        <f>C231*1.43</f>
        <v>21.45</v>
      </c>
      <c r="C231" s="51">
        <v>15</v>
      </c>
      <c r="D231" s="184"/>
      <c r="E231" s="11"/>
      <c r="F231" s="11"/>
      <c r="G231" s="11"/>
      <c r="H231" s="27"/>
      <c r="I231" s="8"/>
      <c r="J231" s="20"/>
      <c r="K231" s="46" t="s">
        <v>86</v>
      </c>
    </row>
    <row r="232" spans="1:12" ht="24.75" customHeight="1">
      <c r="A232" s="63" t="s">
        <v>53</v>
      </c>
      <c r="B232" s="74">
        <f>C232*1.54</f>
        <v>23.1</v>
      </c>
      <c r="C232" s="51">
        <v>15</v>
      </c>
      <c r="D232" s="184"/>
      <c r="E232" s="11"/>
      <c r="F232" s="11"/>
      <c r="G232" s="11"/>
      <c r="H232" s="27"/>
      <c r="I232" s="8"/>
      <c r="J232" s="21"/>
      <c r="K232" s="44" t="s">
        <v>24</v>
      </c>
      <c r="L232" s="132">
        <f>C211+C222+C300+C226+C295+C337</f>
        <v>34.8</v>
      </c>
    </row>
    <row r="233" spans="1:12" ht="24.75" customHeight="1">
      <c r="A233" s="63" t="s">
        <v>54</v>
      </c>
      <c r="B233" s="74">
        <f>C233*1.67</f>
        <v>25.049999999999997</v>
      </c>
      <c r="C233" s="51">
        <v>15</v>
      </c>
      <c r="D233" s="184"/>
      <c r="E233" s="11"/>
      <c r="F233" s="11"/>
      <c r="G233" s="11"/>
      <c r="H233" s="27"/>
      <c r="I233" s="8"/>
      <c r="J233" s="140"/>
      <c r="K233" s="44" t="s">
        <v>30</v>
      </c>
      <c r="L233" s="130">
        <f>C216</f>
        <v>10</v>
      </c>
    </row>
    <row r="234" spans="1:11" ht="24.75" customHeight="1">
      <c r="A234" s="63" t="s">
        <v>55</v>
      </c>
      <c r="B234" s="74">
        <f>C234*1.25</f>
        <v>18.75</v>
      </c>
      <c r="C234" s="33">
        <v>15</v>
      </c>
      <c r="D234" s="184"/>
      <c r="E234" s="2"/>
      <c r="F234" s="2"/>
      <c r="G234" s="2"/>
      <c r="H234" s="27"/>
      <c r="I234" s="8"/>
      <c r="J234" s="140"/>
      <c r="K234" s="44" t="s">
        <v>146</v>
      </c>
    </row>
    <row r="235" spans="1:11" ht="24.75" customHeight="1">
      <c r="A235" s="121" t="s">
        <v>47</v>
      </c>
      <c r="B235" s="74">
        <f>C235*1.33</f>
        <v>19.950000000000003</v>
      </c>
      <c r="C235" s="51">
        <v>15</v>
      </c>
      <c r="D235" s="184"/>
      <c r="E235" s="11"/>
      <c r="F235" s="11"/>
      <c r="G235" s="11"/>
      <c r="H235" s="27"/>
      <c r="I235" s="8"/>
      <c r="J235" s="22"/>
      <c r="K235" s="43" t="s">
        <v>147</v>
      </c>
    </row>
    <row r="236" spans="1:12" ht="43.5" customHeight="1">
      <c r="A236" s="108" t="s">
        <v>68</v>
      </c>
      <c r="B236" s="39">
        <f>C236*1.82</f>
        <v>20.02</v>
      </c>
      <c r="C236" s="39">
        <v>11</v>
      </c>
      <c r="D236" s="184"/>
      <c r="E236" s="2"/>
      <c r="F236" s="2"/>
      <c r="G236" s="2"/>
      <c r="H236" s="27"/>
      <c r="I236" s="8"/>
      <c r="J236" s="14"/>
      <c r="K236" s="44" t="s">
        <v>31</v>
      </c>
      <c r="L236" s="130">
        <f>C218+C336</f>
        <v>0.8</v>
      </c>
    </row>
    <row r="237" spans="1:12" ht="24.75" customHeight="1">
      <c r="A237" s="63" t="s">
        <v>56</v>
      </c>
      <c r="B237" s="39">
        <f>C237*1.19</f>
        <v>13.09</v>
      </c>
      <c r="C237" s="39">
        <v>11</v>
      </c>
      <c r="D237" s="184"/>
      <c r="E237" s="2"/>
      <c r="F237" s="2"/>
      <c r="G237" s="2"/>
      <c r="H237" s="27"/>
      <c r="I237" s="8"/>
      <c r="J237" s="14"/>
      <c r="K237" s="44" t="s">
        <v>100</v>
      </c>
      <c r="L237" s="132">
        <f>C312</f>
        <v>37</v>
      </c>
    </row>
    <row r="238" spans="1:12" ht="43.5" customHeight="1">
      <c r="A238" s="71" t="s">
        <v>109</v>
      </c>
      <c r="B238" s="39">
        <f>C238*1.54</f>
        <v>15.4</v>
      </c>
      <c r="C238" s="39">
        <v>10</v>
      </c>
      <c r="D238" s="184"/>
      <c r="E238" s="2"/>
      <c r="F238" s="2"/>
      <c r="G238" s="2"/>
      <c r="H238" s="27"/>
      <c r="I238" s="8"/>
      <c r="J238" s="15"/>
      <c r="K238" s="43" t="s">
        <v>88</v>
      </c>
      <c r="L238" s="132">
        <f>C284</f>
        <v>82</v>
      </c>
    </row>
    <row r="239" spans="1:12" ht="43.5" customHeight="1">
      <c r="A239" s="71" t="s">
        <v>270</v>
      </c>
      <c r="B239" s="39">
        <f>C239*1.09</f>
        <v>10.9</v>
      </c>
      <c r="C239" s="39">
        <v>10</v>
      </c>
      <c r="D239" s="184"/>
      <c r="E239" s="2"/>
      <c r="F239" s="2"/>
      <c r="G239" s="2"/>
      <c r="H239" s="27"/>
      <c r="I239" s="8"/>
      <c r="J239" s="16"/>
      <c r="K239" s="43" t="s">
        <v>89</v>
      </c>
      <c r="L239" s="132"/>
    </row>
    <row r="240" spans="1:11" ht="43.5" customHeight="1">
      <c r="A240" s="71" t="s">
        <v>299</v>
      </c>
      <c r="B240" s="39">
        <f>C240*1.67</f>
        <v>16.7</v>
      </c>
      <c r="C240" s="39">
        <v>10</v>
      </c>
      <c r="D240" s="184"/>
      <c r="E240" s="2"/>
      <c r="F240" s="2"/>
      <c r="G240" s="2"/>
      <c r="H240" s="27"/>
      <c r="I240" s="8"/>
      <c r="J240" s="16"/>
      <c r="K240" s="44" t="s">
        <v>32</v>
      </c>
    </row>
    <row r="241" spans="1:12" ht="24.75" customHeight="1">
      <c r="A241" s="26" t="s">
        <v>48</v>
      </c>
      <c r="B241" s="39">
        <v>3</v>
      </c>
      <c r="C241" s="39">
        <v>3</v>
      </c>
      <c r="D241" s="184"/>
      <c r="E241" s="2"/>
      <c r="F241" s="2"/>
      <c r="G241" s="2"/>
      <c r="H241" s="27"/>
      <c r="I241" s="8"/>
      <c r="J241" s="16"/>
      <c r="K241" s="46" t="s">
        <v>33</v>
      </c>
      <c r="L241" s="132">
        <f>C210+C307+C219</f>
        <v>299</v>
      </c>
    </row>
    <row r="242" spans="1:12" ht="24.75" customHeight="1">
      <c r="A242" s="333" t="s">
        <v>139</v>
      </c>
      <c r="B242" s="333"/>
      <c r="C242" s="333"/>
      <c r="D242" s="333"/>
      <c r="E242" s="333"/>
      <c r="F242" s="333"/>
      <c r="G242" s="333"/>
      <c r="H242" s="333"/>
      <c r="I242" s="333"/>
      <c r="J242" s="16"/>
      <c r="K242" s="43" t="s">
        <v>34</v>
      </c>
      <c r="L242" s="132"/>
    </row>
    <row r="243" spans="1:12" ht="24.75" customHeight="1">
      <c r="A243" s="359" t="s">
        <v>172</v>
      </c>
      <c r="B243" s="359"/>
      <c r="C243" s="359"/>
      <c r="D243" s="99">
        <v>60</v>
      </c>
      <c r="E243" s="83">
        <v>0.8</v>
      </c>
      <c r="F243" s="83">
        <v>3</v>
      </c>
      <c r="G243" s="2">
        <v>4.3</v>
      </c>
      <c r="H243" s="3">
        <f>E243*4+F243*9+G243*4</f>
        <v>47.4</v>
      </c>
      <c r="I243" s="8">
        <v>2.35</v>
      </c>
      <c r="J243" s="16"/>
      <c r="K243" s="43" t="s">
        <v>35</v>
      </c>
      <c r="L243" s="132"/>
    </row>
    <row r="244" spans="1:12" ht="24.75" customHeight="1">
      <c r="A244" s="63" t="s">
        <v>51</v>
      </c>
      <c r="B244" s="74">
        <f>C244*1.33</f>
        <v>17.29</v>
      </c>
      <c r="C244" s="76">
        <v>13</v>
      </c>
      <c r="D244" s="99"/>
      <c r="E244" s="83"/>
      <c r="F244" s="83"/>
      <c r="G244" s="83"/>
      <c r="H244" s="3"/>
      <c r="I244" s="235"/>
      <c r="J244" s="16"/>
      <c r="K244" s="44" t="s">
        <v>101</v>
      </c>
      <c r="L244" s="132"/>
    </row>
    <row r="245" spans="1:12" ht="24.75" customHeight="1">
      <c r="A245" s="63" t="s">
        <v>52</v>
      </c>
      <c r="B245" s="74">
        <f>C245*1.43</f>
        <v>18.59</v>
      </c>
      <c r="C245" s="76">
        <v>13</v>
      </c>
      <c r="D245" s="99"/>
      <c r="E245" s="83"/>
      <c r="F245" s="83"/>
      <c r="G245" s="2"/>
      <c r="H245" s="3"/>
      <c r="I245" s="8"/>
      <c r="J245" s="16"/>
      <c r="K245" s="43" t="s">
        <v>36</v>
      </c>
      <c r="L245" s="131">
        <f>C213+C278+C330</f>
        <v>11</v>
      </c>
    </row>
    <row r="246" spans="1:12" ht="24.75" customHeight="1">
      <c r="A246" s="63" t="s">
        <v>53</v>
      </c>
      <c r="B246" s="74">
        <f>C246*1.54</f>
        <v>20.02</v>
      </c>
      <c r="C246" s="76">
        <v>13</v>
      </c>
      <c r="D246" s="99"/>
      <c r="E246" s="83"/>
      <c r="F246" s="83"/>
      <c r="G246" s="2"/>
      <c r="H246" s="3"/>
      <c r="I246" s="8"/>
      <c r="J246" s="16"/>
      <c r="K246" s="43" t="s">
        <v>27</v>
      </c>
      <c r="L246" s="132">
        <f>C241+C294+C318+C286</f>
        <v>10</v>
      </c>
    </row>
    <row r="247" spans="1:12" ht="24.75" customHeight="1">
      <c r="A247" s="63" t="s">
        <v>54</v>
      </c>
      <c r="B247" s="74">
        <f>C247*1.67</f>
        <v>21.71</v>
      </c>
      <c r="C247" s="76">
        <v>13</v>
      </c>
      <c r="D247" s="119"/>
      <c r="E247" s="83"/>
      <c r="F247" s="83"/>
      <c r="G247" s="2"/>
      <c r="H247" s="3"/>
      <c r="I247" s="8"/>
      <c r="J247" s="16"/>
      <c r="K247" s="44" t="s">
        <v>37</v>
      </c>
      <c r="L247" s="132">
        <f>C316</f>
        <v>4</v>
      </c>
    </row>
    <row r="248" spans="1:12" ht="24.75" customHeight="1">
      <c r="A248" s="26" t="s">
        <v>80</v>
      </c>
      <c r="B248" s="74">
        <f>C248*1.25</f>
        <v>18.75</v>
      </c>
      <c r="C248" s="48">
        <v>15</v>
      </c>
      <c r="D248" s="119"/>
      <c r="E248" s="107"/>
      <c r="F248" s="107"/>
      <c r="G248" s="9"/>
      <c r="H248" s="27"/>
      <c r="I248" s="30"/>
      <c r="J248" s="16"/>
      <c r="K248" s="44" t="s">
        <v>141</v>
      </c>
      <c r="L248" s="131"/>
    </row>
    <row r="249" spans="1:12" ht="24.75" customHeight="1">
      <c r="A249" s="63" t="s">
        <v>47</v>
      </c>
      <c r="B249" s="74">
        <f>C249*1.33</f>
        <v>19.950000000000003</v>
      </c>
      <c r="C249" s="48">
        <v>15</v>
      </c>
      <c r="D249" s="119"/>
      <c r="E249" s="107"/>
      <c r="F249" s="107"/>
      <c r="G249" s="9"/>
      <c r="H249" s="27"/>
      <c r="I249" s="30"/>
      <c r="J249" s="16"/>
      <c r="K249" s="44" t="s">
        <v>142</v>
      </c>
      <c r="L249" s="132">
        <f>C301</f>
        <v>5</v>
      </c>
    </row>
    <row r="250" spans="1:10" s="59" customFormat="1" ht="24.75" customHeight="1">
      <c r="A250" s="63" t="s">
        <v>55</v>
      </c>
      <c r="B250" s="74">
        <f>C250*1.25</f>
        <v>15</v>
      </c>
      <c r="C250" s="76">
        <v>12</v>
      </c>
      <c r="D250" s="119"/>
      <c r="E250" s="83"/>
      <c r="F250" s="83"/>
      <c r="G250" s="2"/>
      <c r="H250" s="3"/>
      <c r="I250" s="8"/>
      <c r="J250" s="58"/>
    </row>
    <row r="251" spans="1:10" s="59" customFormat="1" ht="24.75" customHeight="1">
      <c r="A251" s="63" t="s">
        <v>47</v>
      </c>
      <c r="B251" s="74">
        <f>C251*1.33</f>
        <v>15.96</v>
      </c>
      <c r="C251" s="76">
        <v>12</v>
      </c>
      <c r="D251" s="119"/>
      <c r="E251" s="83"/>
      <c r="F251" s="83"/>
      <c r="G251" s="2"/>
      <c r="H251" s="3"/>
      <c r="I251" s="8"/>
      <c r="J251" s="58"/>
    </row>
    <row r="252" spans="1:10" s="59" customFormat="1" ht="24.75" customHeight="1">
      <c r="A252" s="63" t="s">
        <v>127</v>
      </c>
      <c r="B252" s="74">
        <f>C252*1.82</f>
        <v>27.3</v>
      </c>
      <c r="C252" s="48">
        <v>15</v>
      </c>
      <c r="D252" s="99"/>
      <c r="E252" s="107"/>
      <c r="F252" s="107"/>
      <c r="G252" s="9"/>
      <c r="H252" s="27"/>
      <c r="I252" s="30"/>
      <c r="J252" s="58"/>
    </row>
    <row r="253" spans="1:10" s="59" customFormat="1" ht="43.5" customHeight="1">
      <c r="A253" s="71" t="s">
        <v>173</v>
      </c>
      <c r="B253" s="49">
        <f>C253*1.42</f>
        <v>21.299999999999997</v>
      </c>
      <c r="C253" s="48">
        <v>15</v>
      </c>
      <c r="D253" s="99"/>
      <c r="E253" s="107"/>
      <c r="F253" s="107"/>
      <c r="G253" s="9"/>
      <c r="H253" s="27"/>
      <c r="I253" s="30"/>
      <c r="J253" s="58"/>
    </row>
    <row r="254" spans="1:10" s="59" customFormat="1" ht="24.75" customHeight="1">
      <c r="A254" s="26" t="s">
        <v>56</v>
      </c>
      <c r="B254" s="81">
        <f>C254*1.19</f>
        <v>9.52</v>
      </c>
      <c r="C254" s="76">
        <v>8</v>
      </c>
      <c r="D254" s="99"/>
      <c r="E254" s="83"/>
      <c r="F254" s="83"/>
      <c r="G254" s="2"/>
      <c r="H254" s="3"/>
      <c r="I254" s="8"/>
      <c r="J254" s="58"/>
    </row>
    <row r="255" spans="1:10" s="59" customFormat="1" ht="24.75" customHeight="1">
      <c r="A255" s="26" t="s">
        <v>110</v>
      </c>
      <c r="B255" s="74">
        <f>C255*1.25</f>
        <v>10</v>
      </c>
      <c r="C255" s="76">
        <v>8</v>
      </c>
      <c r="D255" s="99"/>
      <c r="E255" s="83"/>
      <c r="F255" s="83"/>
      <c r="G255" s="2"/>
      <c r="H255" s="27"/>
      <c r="I255" s="8"/>
      <c r="J255" s="56"/>
    </row>
    <row r="256" spans="1:10" s="59" customFormat="1" ht="24.75" customHeight="1">
      <c r="A256" s="26" t="s">
        <v>48</v>
      </c>
      <c r="B256" s="76">
        <v>3</v>
      </c>
      <c r="C256" s="76">
        <v>3</v>
      </c>
      <c r="D256" s="99"/>
      <c r="E256" s="83"/>
      <c r="F256" s="83"/>
      <c r="G256" s="2"/>
      <c r="H256" s="3"/>
      <c r="I256" s="8"/>
      <c r="J256" s="56"/>
    </row>
    <row r="257" spans="1:10" s="59" customFormat="1" ht="24.75" customHeight="1">
      <c r="A257" s="333" t="s">
        <v>139</v>
      </c>
      <c r="B257" s="333"/>
      <c r="C257" s="333"/>
      <c r="D257" s="333"/>
      <c r="E257" s="333"/>
      <c r="F257" s="333"/>
      <c r="G257" s="333"/>
      <c r="H257" s="333"/>
      <c r="I257" s="333"/>
      <c r="J257" s="56"/>
    </row>
    <row r="258" spans="1:12" s="59" customFormat="1" ht="43.5" customHeight="1">
      <c r="A258" s="339" t="s">
        <v>174</v>
      </c>
      <c r="B258" s="339"/>
      <c r="C258" s="339"/>
      <c r="D258" s="1">
        <v>60</v>
      </c>
      <c r="E258" s="29">
        <v>0.6</v>
      </c>
      <c r="F258" s="29">
        <v>3</v>
      </c>
      <c r="G258" s="29">
        <v>2</v>
      </c>
      <c r="H258" s="27">
        <f>E258*4+F258*9+G258*4</f>
        <v>37.4</v>
      </c>
      <c r="I258" s="30">
        <v>8.82</v>
      </c>
      <c r="J258" s="56"/>
      <c r="K258" s="142"/>
      <c r="L258" s="137"/>
    </row>
    <row r="259" spans="1:12" ht="24.75" customHeight="1">
      <c r="A259" s="71" t="s">
        <v>166</v>
      </c>
      <c r="B259" s="39">
        <f>C259*1.02</f>
        <v>20.4</v>
      </c>
      <c r="C259" s="33">
        <v>20</v>
      </c>
      <c r="D259" s="33"/>
      <c r="E259" s="82"/>
      <c r="F259" s="82"/>
      <c r="G259" s="82"/>
      <c r="H259" s="39"/>
      <c r="I259" s="100"/>
      <c r="J259" s="15"/>
      <c r="K259" s="143"/>
      <c r="L259" s="140"/>
    </row>
    <row r="260" spans="1:12" ht="24.75" customHeight="1">
      <c r="A260" s="108" t="s">
        <v>264</v>
      </c>
      <c r="B260" s="39">
        <f>C260*1.18</f>
        <v>23.599999999999998</v>
      </c>
      <c r="C260" s="33">
        <v>20</v>
      </c>
      <c r="D260" s="33"/>
      <c r="E260" s="47"/>
      <c r="F260" s="47"/>
      <c r="G260" s="96"/>
      <c r="H260" s="49"/>
      <c r="I260" s="94"/>
      <c r="J260" s="15"/>
      <c r="K260" s="143"/>
      <c r="L260" s="140"/>
    </row>
    <row r="261" spans="1:10" ht="24.75" customHeight="1">
      <c r="A261" s="71" t="s">
        <v>175</v>
      </c>
      <c r="B261" s="39">
        <f>C261*1.02</f>
        <v>35.7</v>
      </c>
      <c r="C261" s="33">
        <v>35</v>
      </c>
      <c r="D261" s="33"/>
      <c r="E261" s="47"/>
      <c r="F261" s="96"/>
      <c r="G261" s="96"/>
      <c r="H261" s="49"/>
      <c r="I261" s="94"/>
      <c r="J261" s="15"/>
    </row>
    <row r="262" spans="1:10" ht="24.75" customHeight="1">
      <c r="A262" s="71" t="s">
        <v>169</v>
      </c>
      <c r="B262" s="39">
        <f>C262*1.05</f>
        <v>36.75</v>
      </c>
      <c r="C262" s="33">
        <v>35</v>
      </c>
      <c r="D262" s="33"/>
      <c r="E262" s="47"/>
      <c r="F262" s="96"/>
      <c r="G262" s="96"/>
      <c r="H262" s="49"/>
      <c r="I262" s="94"/>
      <c r="J262" s="15"/>
    </row>
    <row r="263" spans="1:10" ht="24.75" customHeight="1">
      <c r="A263" s="108" t="s">
        <v>56</v>
      </c>
      <c r="B263" s="74">
        <f>C263*1.19</f>
        <v>5.949999999999999</v>
      </c>
      <c r="C263" s="74">
        <v>5</v>
      </c>
      <c r="D263" s="33"/>
      <c r="E263" s="81"/>
      <c r="F263" s="81"/>
      <c r="G263" s="81"/>
      <c r="H263" s="76"/>
      <c r="I263" s="109"/>
      <c r="J263" s="15"/>
    </row>
    <row r="264" spans="1:10" ht="24.75" customHeight="1">
      <c r="A264" s="108" t="s">
        <v>83</v>
      </c>
      <c r="B264" s="81">
        <f>C264*1.25</f>
        <v>6.25</v>
      </c>
      <c r="C264" s="74">
        <v>5</v>
      </c>
      <c r="D264" s="33"/>
      <c r="E264" s="81"/>
      <c r="F264" s="81"/>
      <c r="G264" s="81"/>
      <c r="H264" s="76"/>
      <c r="I264" s="109"/>
      <c r="J264" s="15"/>
    </row>
    <row r="265" spans="1:10" ht="43.5" customHeight="1">
      <c r="A265" s="108" t="s">
        <v>185</v>
      </c>
      <c r="B265" s="74">
        <f>C265*1.35</f>
        <v>6.75</v>
      </c>
      <c r="C265" s="74">
        <v>5</v>
      </c>
      <c r="D265" s="33"/>
      <c r="E265" s="81"/>
      <c r="F265" s="81"/>
      <c r="G265" s="81"/>
      <c r="H265" s="74"/>
      <c r="I265" s="54"/>
      <c r="J265" s="15"/>
    </row>
    <row r="266" spans="1:10" ht="24.75" customHeight="1">
      <c r="A266" s="108" t="s">
        <v>48</v>
      </c>
      <c r="B266" s="76">
        <v>3</v>
      </c>
      <c r="C266" s="76">
        <v>3</v>
      </c>
      <c r="D266" s="33"/>
      <c r="E266" s="81"/>
      <c r="F266" s="81"/>
      <c r="G266" s="81"/>
      <c r="H266" s="76"/>
      <c r="I266" s="109"/>
      <c r="J266" s="15"/>
    </row>
    <row r="267" spans="1:10" ht="43.5" customHeight="1">
      <c r="A267" s="351" t="s">
        <v>462</v>
      </c>
      <c r="B267" s="364"/>
      <c r="C267" s="364"/>
      <c r="D267" s="184">
        <v>200</v>
      </c>
      <c r="E267" s="29">
        <v>1.9</v>
      </c>
      <c r="F267" s="29">
        <v>3.2</v>
      </c>
      <c r="G267" s="29">
        <v>8.1</v>
      </c>
      <c r="H267" s="27">
        <f>E267*4+F267*9+G267*4</f>
        <v>68.8</v>
      </c>
      <c r="I267" s="30">
        <v>0.29</v>
      </c>
      <c r="J267" s="15"/>
    </row>
    <row r="268" spans="1:10" ht="24.75" customHeight="1">
      <c r="A268" s="86" t="s">
        <v>62</v>
      </c>
      <c r="B268" s="72">
        <v>14</v>
      </c>
      <c r="C268" s="72">
        <v>14</v>
      </c>
      <c r="D268" s="34"/>
      <c r="E268" s="47"/>
      <c r="F268" s="47"/>
      <c r="G268" s="47"/>
      <c r="H268" s="72"/>
      <c r="I268" s="236"/>
      <c r="J268" s="15"/>
    </row>
    <row r="269" spans="1:10" ht="24.75" customHeight="1">
      <c r="A269" s="86" t="s">
        <v>138</v>
      </c>
      <c r="B269" s="72">
        <v>1</v>
      </c>
      <c r="C269" s="72">
        <v>1</v>
      </c>
      <c r="D269" s="34"/>
      <c r="E269" s="47"/>
      <c r="F269" s="47"/>
      <c r="G269" s="47"/>
      <c r="H269" s="72"/>
      <c r="I269" s="236"/>
      <c r="J269" s="15"/>
    </row>
    <row r="270" spans="1:10" ht="24.75" customHeight="1">
      <c r="A270" s="105" t="s">
        <v>135</v>
      </c>
      <c r="B270" s="72">
        <v>4</v>
      </c>
      <c r="C270" s="72">
        <v>4</v>
      </c>
      <c r="D270" s="34"/>
      <c r="E270" s="47"/>
      <c r="F270" s="47"/>
      <c r="G270" s="47"/>
      <c r="H270" s="72"/>
      <c r="I270" s="34"/>
      <c r="J270" s="15"/>
    </row>
    <row r="271" spans="1:10" ht="24.75" customHeight="1">
      <c r="A271" s="86" t="s">
        <v>84</v>
      </c>
      <c r="B271" s="47">
        <v>2.8</v>
      </c>
      <c r="C271" s="47">
        <v>2.8</v>
      </c>
      <c r="D271" s="34"/>
      <c r="E271" s="47"/>
      <c r="F271" s="47"/>
      <c r="G271" s="47"/>
      <c r="H271" s="72"/>
      <c r="I271" s="34"/>
      <c r="J271" s="15"/>
    </row>
    <row r="272" spans="1:10" ht="24.75" customHeight="1">
      <c r="A272" s="86" t="s">
        <v>91</v>
      </c>
      <c r="B272" s="47">
        <v>0.4</v>
      </c>
      <c r="C272" s="47">
        <v>0.4</v>
      </c>
      <c r="D272" s="34"/>
      <c r="E272" s="47"/>
      <c r="F272" s="47"/>
      <c r="G272" s="47"/>
      <c r="H272" s="27"/>
      <c r="I272" s="236"/>
      <c r="J272" s="15"/>
    </row>
    <row r="273" spans="1:10" ht="24.75" customHeight="1">
      <c r="A273" s="86" t="s">
        <v>205</v>
      </c>
      <c r="B273" s="72">
        <v>16</v>
      </c>
      <c r="C273" s="72">
        <v>16</v>
      </c>
      <c r="D273" s="34"/>
      <c r="E273" s="47"/>
      <c r="F273" s="47"/>
      <c r="G273" s="47"/>
      <c r="H273" s="27"/>
      <c r="I273" s="236"/>
      <c r="J273" s="15"/>
    </row>
    <row r="274" spans="1:10" ht="43.5" customHeight="1">
      <c r="A274" s="105" t="s">
        <v>206</v>
      </c>
      <c r="B274" s="72">
        <v>16</v>
      </c>
      <c r="C274" s="72">
        <v>16</v>
      </c>
      <c r="D274" s="34"/>
      <c r="E274" s="47"/>
      <c r="F274" s="47"/>
      <c r="G274" s="47"/>
      <c r="H274" s="27"/>
      <c r="I274" s="236"/>
      <c r="J274" s="15"/>
    </row>
    <row r="275" spans="1:10" ht="24.75" customHeight="1">
      <c r="A275" s="63" t="s">
        <v>55</v>
      </c>
      <c r="B275" s="74">
        <f>C275*1.25</f>
        <v>10</v>
      </c>
      <c r="C275" s="72">
        <v>8</v>
      </c>
      <c r="D275" s="34"/>
      <c r="E275" s="47"/>
      <c r="F275" s="47"/>
      <c r="G275" s="47"/>
      <c r="H275" s="27"/>
      <c r="I275" s="27"/>
      <c r="J275" s="15"/>
    </row>
    <row r="276" spans="1:10" ht="24.75" customHeight="1">
      <c r="A276" s="86" t="s">
        <v>47</v>
      </c>
      <c r="B276" s="74">
        <f>C276*1.33</f>
        <v>10.64</v>
      </c>
      <c r="C276" s="72">
        <v>8</v>
      </c>
      <c r="D276" s="34"/>
      <c r="E276" s="47"/>
      <c r="F276" s="47"/>
      <c r="G276" s="47"/>
      <c r="H276" s="27"/>
      <c r="I276" s="236"/>
      <c r="J276" s="15"/>
    </row>
    <row r="277" spans="1:10" ht="24.75" customHeight="1">
      <c r="A277" s="86" t="s">
        <v>56</v>
      </c>
      <c r="B277" s="72">
        <f>C277*1.19</f>
        <v>9.52</v>
      </c>
      <c r="C277" s="72">
        <v>8</v>
      </c>
      <c r="D277" s="34"/>
      <c r="E277" s="47"/>
      <c r="F277" s="47"/>
      <c r="G277" s="47"/>
      <c r="H277" s="27"/>
      <c r="I277" s="236"/>
      <c r="J277" s="15"/>
    </row>
    <row r="278" spans="1:10" ht="24.75" customHeight="1">
      <c r="A278" s="86" t="s">
        <v>43</v>
      </c>
      <c r="B278" s="72">
        <v>3</v>
      </c>
      <c r="C278" s="72">
        <v>3</v>
      </c>
      <c r="D278" s="34"/>
      <c r="E278" s="47"/>
      <c r="F278" s="47"/>
      <c r="G278" s="47"/>
      <c r="H278" s="27"/>
      <c r="I278" s="236"/>
      <c r="J278" s="15"/>
    </row>
    <row r="279" spans="1:10" ht="24.75" customHeight="1">
      <c r="A279" s="90" t="s">
        <v>236</v>
      </c>
      <c r="B279" s="48">
        <v>0.1</v>
      </c>
      <c r="C279" s="48">
        <v>0.1</v>
      </c>
      <c r="D279" s="193"/>
      <c r="E279" s="194"/>
      <c r="F279" s="194"/>
      <c r="G279" s="194"/>
      <c r="H279" s="73"/>
      <c r="I279" s="73"/>
      <c r="J279" s="15"/>
    </row>
    <row r="280" spans="1:10" ht="43.5" customHeight="1">
      <c r="A280" s="334" t="s">
        <v>358</v>
      </c>
      <c r="B280" s="380"/>
      <c r="C280" s="380"/>
      <c r="D280" s="184">
        <v>60</v>
      </c>
      <c r="E280" s="29">
        <v>13.3</v>
      </c>
      <c r="F280" s="29">
        <v>7.8</v>
      </c>
      <c r="G280" s="29">
        <v>0.3</v>
      </c>
      <c r="H280" s="27">
        <f>E280*4+F280*9+G280*4</f>
        <v>124.60000000000001</v>
      </c>
      <c r="I280" s="67">
        <v>0.39</v>
      </c>
      <c r="J280" s="15"/>
    </row>
    <row r="281" spans="1:10" ht="24.75" customHeight="1">
      <c r="A281" s="41" t="s">
        <v>224</v>
      </c>
      <c r="B281" s="139">
        <v>96</v>
      </c>
      <c r="C281" s="74">
        <v>86</v>
      </c>
      <c r="D281" s="34"/>
      <c r="E281" s="81"/>
      <c r="F281" s="96"/>
      <c r="G281" s="96"/>
      <c r="H281" s="74"/>
      <c r="I281" s="231"/>
      <c r="J281" s="15"/>
    </row>
    <row r="282" spans="1:10" ht="24.75" customHeight="1">
      <c r="A282" s="256" t="s">
        <v>343</v>
      </c>
      <c r="B282" s="38">
        <f>C282*1.054</f>
        <v>90.644</v>
      </c>
      <c r="C282" s="171">
        <v>86</v>
      </c>
      <c r="D282" s="34"/>
      <c r="E282" s="47"/>
      <c r="F282" s="47"/>
      <c r="G282" s="47"/>
      <c r="H282" s="72"/>
      <c r="I282" s="100"/>
      <c r="J282" s="15"/>
    </row>
    <row r="283" spans="1:10" ht="24.75" customHeight="1">
      <c r="A283" s="256" t="s">
        <v>344</v>
      </c>
      <c r="B283" s="38">
        <f>C283*1.054</f>
        <v>88.536</v>
      </c>
      <c r="C283" s="170">
        <v>84</v>
      </c>
      <c r="D283" s="34"/>
      <c r="E283" s="47"/>
      <c r="F283" s="47"/>
      <c r="G283" s="47"/>
      <c r="H283" s="72"/>
      <c r="I283" s="100"/>
      <c r="J283" s="15"/>
    </row>
    <row r="284" spans="1:10" ht="24.75" customHeight="1">
      <c r="A284" s="256" t="s">
        <v>345</v>
      </c>
      <c r="B284" s="38">
        <f>C284*1.05</f>
        <v>86.10000000000001</v>
      </c>
      <c r="C284" s="170">
        <v>82</v>
      </c>
      <c r="D284" s="34"/>
      <c r="E284" s="47"/>
      <c r="F284" s="47"/>
      <c r="G284" s="47"/>
      <c r="H284" s="72"/>
      <c r="I284" s="100"/>
      <c r="J284" s="15"/>
    </row>
    <row r="285" spans="1:10" ht="43.5" customHeight="1">
      <c r="A285" s="108" t="s">
        <v>184</v>
      </c>
      <c r="B285" s="76">
        <v>2</v>
      </c>
      <c r="C285" s="76">
        <v>2</v>
      </c>
      <c r="D285" s="48"/>
      <c r="E285" s="96"/>
      <c r="F285" s="96"/>
      <c r="G285" s="96"/>
      <c r="H285" s="49"/>
      <c r="I285" s="231"/>
      <c r="J285" s="15"/>
    </row>
    <row r="286" spans="1:10" ht="24.75" customHeight="1">
      <c r="A286" s="105" t="s">
        <v>48</v>
      </c>
      <c r="B286" s="76">
        <v>2</v>
      </c>
      <c r="C286" s="76">
        <v>2</v>
      </c>
      <c r="D286" s="48"/>
      <c r="E286" s="96"/>
      <c r="F286" s="96"/>
      <c r="G286" s="96"/>
      <c r="H286" s="49"/>
      <c r="I286" s="231"/>
      <c r="J286" s="15"/>
    </row>
    <row r="287" spans="1:10" ht="24.75" customHeight="1">
      <c r="A287" s="337" t="s">
        <v>123</v>
      </c>
      <c r="B287" s="337"/>
      <c r="C287" s="337"/>
      <c r="D287" s="184">
        <v>100</v>
      </c>
      <c r="E287" s="2">
        <v>3.6</v>
      </c>
      <c r="F287" s="2">
        <v>3.6</v>
      </c>
      <c r="G287" s="2">
        <v>15.4</v>
      </c>
      <c r="H287" s="27">
        <f>E287*4+F287*9+G287*4</f>
        <v>108.4</v>
      </c>
      <c r="I287" s="8">
        <v>27.53</v>
      </c>
      <c r="J287" s="15"/>
    </row>
    <row r="288" spans="1:11" ht="24.75" customHeight="1">
      <c r="A288" s="26" t="s">
        <v>63</v>
      </c>
      <c r="B288" s="39">
        <f>C288*1.25</f>
        <v>145</v>
      </c>
      <c r="C288" s="85">
        <v>116</v>
      </c>
      <c r="D288" s="47"/>
      <c r="E288" s="82"/>
      <c r="F288" s="82"/>
      <c r="G288" s="82"/>
      <c r="H288" s="72"/>
      <c r="I288" s="237"/>
      <c r="J288" s="15"/>
      <c r="K288" s="10"/>
    </row>
    <row r="289" spans="1:10" ht="24.75" customHeight="1">
      <c r="A289" s="63" t="s">
        <v>55</v>
      </c>
      <c r="B289" s="74">
        <f>C289*1.25</f>
        <v>7.5</v>
      </c>
      <c r="C289" s="85">
        <v>6</v>
      </c>
      <c r="D289" s="47"/>
      <c r="E289" s="82"/>
      <c r="F289" s="82"/>
      <c r="G289" s="82"/>
      <c r="H289" s="39"/>
      <c r="I289" s="33"/>
      <c r="J289" s="15"/>
    </row>
    <row r="290" spans="1:10" ht="24.75" customHeight="1">
      <c r="A290" s="26" t="s">
        <v>47</v>
      </c>
      <c r="B290" s="74">
        <f>C290*1.33</f>
        <v>7.98</v>
      </c>
      <c r="C290" s="85">
        <v>6</v>
      </c>
      <c r="D290" s="47"/>
      <c r="E290" s="82"/>
      <c r="F290" s="82"/>
      <c r="G290" s="82"/>
      <c r="H290" s="72"/>
      <c r="I290" s="237"/>
      <c r="J290" s="15"/>
    </row>
    <row r="291" spans="1:10" ht="43.5" customHeight="1">
      <c r="A291" s="108" t="s">
        <v>184</v>
      </c>
      <c r="B291" s="39">
        <v>2</v>
      </c>
      <c r="C291" s="39">
        <v>2</v>
      </c>
      <c r="D291" s="47"/>
      <c r="E291" s="82"/>
      <c r="F291" s="82"/>
      <c r="G291" s="82"/>
      <c r="H291" s="72"/>
      <c r="I291" s="237"/>
      <c r="J291" s="15"/>
    </row>
    <row r="292" spans="1:10" ht="24.75" customHeight="1">
      <c r="A292" s="26" t="s">
        <v>56</v>
      </c>
      <c r="B292" s="81">
        <f>C292*1.19</f>
        <v>4.76</v>
      </c>
      <c r="C292" s="39">
        <v>4</v>
      </c>
      <c r="D292" s="47"/>
      <c r="E292" s="82"/>
      <c r="F292" s="82"/>
      <c r="G292" s="82"/>
      <c r="H292" s="72"/>
      <c r="I292" s="237"/>
      <c r="J292" s="15"/>
    </row>
    <row r="293" spans="1:10" ht="24.75" customHeight="1">
      <c r="A293" s="26" t="s">
        <v>62</v>
      </c>
      <c r="B293" s="39">
        <v>3</v>
      </c>
      <c r="C293" s="39">
        <v>3</v>
      </c>
      <c r="D293" s="47"/>
      <c r="E293" s="82"/>
      <c r="F293" s="82"/>
      <c r="G293" s="82"/>
      <c r="H293" s="72"/>
      <c r="I293" s="237"/>
      <c r="J293" s="15"/>
    </row>
    <row r="294" spans="1:10" ht="24.75" customHeight="1">
      <c r="A294" s="26" t="s">
        <v>48</v>
      </c>
      <c r="B294" s="39">
        <v>3</v>
      </c>
      <c r="C294" s="39">
        <v>3</v>
      </c>
      <c r="D294" s="47"/>
      <c r="E294" s="82"/>
      <c r="F294" s="82"/>
      <c r="G294" s="82"/>
      <c r="H294" s="72"/>
      <c r="I294" s="237"/>
      <c r="J294" s="15"/>
    </row>
    <row r="295" spans="1:10" ht="24.75" customHeight="1">
      <c r="A295" s="26" t="s">
        <v>42</v>
      </c>
      <c r="B295" s="82">
        <v>0.8</v>
      </c>
      <c r="C295" s="82">
        <v>0.8</v>
      </c>
      <c r="D295" s="47"/>
      <c r="E295" s="82"/>
      <c r="F295" s="82"/>
      <c r="G295" s="82"/>
      <c r="H295" s="72"/>
      <c r="I295" s="237"/>
      <c r="J295" s="15"/>
    </row>
    <row r="296" spans="1:10" ht="43.5" customHeight="1">
      <c r="A296" s="355" t="s">
        <v>152</v>
      </c>
      <c r="B296" s="355"/>
      <c r="C296" s="355"/>
      <c r="D296" s="319">
        <v>120</v>
      </c>
      <c r="E296" s="98">
        <v>0.1</v>
      </c>
      <c r="F296" s="98">
        <v>0</v>
      </c>
      <c r="G296" s="98">
        <v>10.4</v>
      </c>
      <c r="H296" s="27">
        <f>E296*4+F296*9+G296*4</f>
        <v>42</v>
      </c>
      <c r="I296" s="30">
        <v>0.7</v>
      </c>
      <c r="J296" s="16"/>
    </row>
    <row r="297" spans="1:10" ht="24.75" customHeight="1">
      <c r="A297" s="86" t="s">
        <v>153</v>
      </c>
      <c r="B297" s="48">
        <v>15.8</v>
      </c>
      <c r="C297" s="48">
        <v>12</v>
      </c>
      <c r="D297" s="184"/>
      <c r="E297" s="29"/>
      <c r="F297" s="29"/>
      <c r="G297" s="29"/>
      <c r="H297" s="27"/>
      <c r="I297" s="30"/>
      <c r="J297" s="16"/>
    </row>
    <row r="298" spans="1:10" ht="24.75" customHeight="1">
      <c r="A298" s="86" t="s">
        <v>154</v>
      </c>
      <c r="B298" s="48">
        <v>16.7</v>
      </c>
      <c r="C298" s="48">
        <v>12</v>
      </c>
      <c r="D298" s="184"/>
      <c r="E298" s="29"/>
      <c r="F298" s="29"/>
      <c r="G298" s="29"/>
      <c r="H298" s="27"/>
      <c r="I298" s="29"/>
      <c r="J298" s="16"/>
    </row>
    <row r="299" spans="1:10" ht="24.75" customHeight="1">
      <c r="A299" s="86" t="s">
        <v>155</v>
      </c>
      <c r="B299" s="48">
        <v>15.3</v>
      </c>
      <c r="C299" s="48">
        <v>12</v>
      </c>
      <c r="D299" s="184"/>
      <c r="E299" s="29"/>
      <c r="F299" s="29"/>
      <c r="G299" s="29"/>
      <c r="H299" s="27"/>
      <c r="I299" s="30"/>
      <c r="J299" s="16"/>
    </row>
    <row r="300" spans="1:10" ht="24.75" customHeight="1">
      <c r="A300" s="86" t="s">
        <v>42</v>
      </c>
      <c r="B300" s="48">
        <v>8</v>
      </c>
      <c r="C300" s="48">
        <v>8</v>
      </c>
      <c r="D300" s="184"/>
      <c r="E300" s="29"/>
      <c r="F300" s="197"/>
      <c r="G300" s="107"/>
      <c r="H300" s="119"/>
      <c r="I300" s="94"/>
      <c r="J300" s="23"/>
    </row>
    <row r="301" spans="1:10" ht="24.75" customHeight="1">
      <c r="A301" s="86" t="s">
        <v>143</v>
      </c>
      <c r="B301" s="49">
        <v>5</v>
      </c>
      <c r="C301" s="49">
        <v>5</v>
      </c>
      <c r="D301" s="184"/>
      <c r="E301" s="29"/>
      <c r="F301" s="29"/>
      <c r="G301" s="29"/>
      <c r="H301" s="27"/>
      <c r="I301" s="30"/>
      <c r="J301" s="23"/>
    </row>
    <row r="302" spans="1:10" ht="24.75" customHeight="1">
      <c r="A302" s="343" t="s">
        <v>128</v>
      </c>
      <c r="B302" s="343"/>
      <c r="C302" s="343"/>
      <c r="D302" s="184">
        <v>10</v>
      </c>
      <c r="E302" s="29">
        <v>0.8</v>
      </c>
      <c r="F302" s="29">
        <v>0.1</v>
      </c>
      <c r="G302" s="29">
        <v>3.8</v>
      </c>
      <c r="H302" s="27">
        <v>19.3</v>
      </c>
      <c r="I302" s="30">
        <v>0</v>
      </c>
      <c r="J302" s="15"/>
    </row>
    <row r="303" spans="1:10" ht="43.5" customHeight="1">
      <c r="A303" s="337" t="s">
        <v>129</v>
      </c>
      <c r="B303" s="337"/>
      <c r="C303" s="337"/>
      <c r="D303" s="184">
        <v>10</v>
      </c>
      <c r="E303" s="2"/>
      <c r="F303" s="2"/>
      <c r="G303" s="2"/>
      <c r="H303" s="3"/>
      <c r="I303" s="2"/>
      <c r="J303" s="16"/>
    </row>
    <row r="304" spans="1:10" ht="24.75" customHeight="1">
      <c r="A304" s="337" t="s">
        <v>38</v>
      </c>
      <c r="B304" s="337"/>
      <c r="C304" s="337"/>
      <c r="D304" s="184">
        <v>20</v>
      </c>
      <c r="E304" s="2">
        <v>1.3142857142857143</v>
      </c>
      <c r="F304" s="2">
        <v>0.2285714285714286</v>
      </c>
      <c r="G304" s="2">
        <v>6.685714285714285</v>
      </c>
      <c r="H304" s="27">
        <v>35.42857142857143</v>
      </c>
      <c r="I304" s="2">
        <v>0</v>
      </c>
      <c r="J304" s="16"/>
    </row>
    <row r="305" spans="1:10" ht="24.75" customHeight="1">
      <c r="A305" s="341" t="s">
        <v>12</v>
      </c>
      <c r="B305" s="341"/>
      <c r="C305" s="341"/>
      <c r="D305" s="316">
        <f aca="true" t="shared" si="1" ref="D305:I305">D306+D307</f>
        <v>145</v>
      </c>
      <c r="E305" s="50">
        <f t="shared" si="1"/>
        <v>5.3</v>
      </c>
      <c r="F305" s="50">
        <f t="shared" si="1"/>
        <v>6.26</v>
      </c>
      <c r="G305" s="50">
        <f t="shared" si="1"/>
        <v>18.85333333333333</v>
      </c>
      <c r="H305" s="40">
        <f t="shared" si="1"/>
        <v>152.95333333333332</v>
      </c>
      <c r="I305" s="50">
        <f t="shared" si="1"/>
        <v>0.9533333333333334</v>
      </c>
      <c r="J305" s="16"/>
    </row>
    <row r="306" spans="1:10" ht="43.5" customHeight="1">
      <c r="A306" s="312" t="s">
        <v>294</v>
      </c>
      <c r="B306" s="39">
        <v>15</v>
      </c>
      <c r="C306" s="39">
        <v>15</v>
      </c>
      <c r="D306" s="184">
        <v>15</v>
      </c>
      <c r="E306" s="2">
        <v>1.4</v>
      </c>
      <c r="F306" s="2">
        <v>2.1</v>
      </c>
      <c r="G306" s="2">
        <v>11.4</v>
      </c>
      <c r="H306" s="27">
        <f>E306*4+F306*9+G306*4</f>
        <v>70.1</v>
      </c>
      <c r="I306" s="8">
        <v>0</v>
      </c>
      <c r="J306" s="16"/>
    </row>
    <row r="307" spans="1:10" ht="43.5" customHeight="1">
      <c r="A307" s="221" t="s">
        <v>156</v>
      </c>
      <c r="B307" s="48">
        <v>134</v>
      </c>
      <c r="C307" s="48">
        <v>130</v>
      </c>
      <c r="D307" s="196">
        <v>130</v>
      </c>
      <c r="E307" s="197">
        <v>3.9</v>
      </c>
      <c r="F307" s="197">
        <v>4.16</v>
      </c>
      <c r="G307" s="197">
        <v>7.453333333333333</v>
      </c>
      <c r="H307" s="92">
        <v>82.85333333333334</v>
      </c>
      <c r="I307" s="30">
        <v>0.9533333333333334</v>
      </c>
      <c r="J307" s="16"/>
    </row>
    <row r="308" spans="1:10" ht="24.75" customHeight="1">
      <c r="A308" s="333" t="s">
        <v>139</v>
      </c>
      <c r="B308" s="333"/>
      <c r="C308" s="333"/>
      <c r="D308" s="333"/>
      <c r="E308" s="333"/>
      <c r="F308" s="333"/>
      <c r="G308" s="333"/>
      <c r="H308" s="333"/>
      <c r="I308" s="333"/>
      <c r="J308" s="16"/>
    </row>
    <row r="309" spans="1:10" ht="43.5" customHeight="1">
      <c r="A309" s="312" t="s">
        <v>119</v>
      </c>
      <c r="B309" s="48">
        <v>137</v>
      </c>
      <c r="C309" s="48">
        <v>130</v>
      </c>
      <c r="D309" s="196">
        <v>130</v>
      </c>
      <c r="E309" s="197">
        <v>3.5533333333333332</v>
      </c>
      <c r="F309" s="197">
        <v>4.2</v>
      </c>
      <c r="G309" s="197">
        <v>5.72</v>
      </c>
      <c r="H309" s="92">
        <f>E309*4+F309*9+G309*4</f>
        <v>74.89333333333333</v>
      </c>
      <c r="I309" s="30">
        <v>0.6933333333333334</v>
      </c>
      <c r="J309" s="16"/>
    </row>
    <row r="310" spans="1:10" ht="24.75" customHeight="1">
      <c r="A310" s="345" t="s">
        <v>237</v>
      </c>
      <c r="B310" s="345"/>
      <c r="C310" s="345"/>
      <c r="D310" s="318">
        <f>D335+D311+D320</f>
        <v>350</v>
      </c>
      <c r="E310" s="102">
        <f>E335+E311+E320+E342</f>
        <v>10.9</v>
      </c>
      <c r="F310" s="102">
        <f>F335+F311+F320+F342</f>
        <v>8.4</v>
      </c>
      <c r="G310" s="102">
        <f>G335+G311+G320+G342</f>
        <v>33.699999999999996</v>
      </c>
      <c r="H310" s="103">
        <f>H335+H311+H320+H342</f>
        <v>254</v>
      </c>
      <c r="I310" s="102">
        <f>I335+I311+I320+I342</f>
        <v>3.01</v>
      </c>
      <c r="J310" s="16"/>
    </row>
    <row r="311" spans="1:10" ht="43.5" customHeight="1">
      <c r="A311" s="339" t="s">
        <v>243</v>
      </c>
      <c r="B311" s="339"/>
      <c r="C311" s="339"/>
      <c r="D311" s="184">
        <v>50</v>
      </c>
      <c r="E311" s="2">
        <v>7.2</v>
      </c>
      <c r="F311" s="2">
        <v>4</v>
      </c>
      <c r="G311" s="2">
        <v>6.4</v>
      </c>
      <c r="H311" s="3">
        <f>E311*4+F311*9+G311*4</f>
        <v>90.4</v>
      </c>
      <c r="I311" s="8">
        <v>0.01</v>
      </c>
      <c r="J311" s="16"/>
    </row>
    <row r="312" spans="1:10" ht="43.5" customHeight="1">
      <c r="A312" s="69" t="s">
        <v>279</v>
      </c>
      <c r="B312" s="57">
        <f>C312</f>
        <v>37</v>
      </c>
      <c r="C312" s="49">
        <v>37</v>
      </c>
      <c r="D312" s="184"/>
      <c r="E312" s="29"/>
      <c r="F312" s="29"/>
      <c r="G312" s="29"/>
      <c r="H312" s="27"/>
      <c r="I312" s="30"/>
      <c r="J312" s="145"/>
    </row>
    <row r="313" spans="1:10" ht="24.75" customHeight="1">
      <c r="A313" s="69" t="s">
        <v>59</v>
      </c>
      <c r="B313" s="57">
        <f>C313*1.35</f>
        <v>49.95</v>
      </c>
      <c r="C313" s="39">
        <v>37</v>
      </c>
      <c r="D313" s="49"/>
      <c r="E313" s="96"/>
      <c r="F313" s="96"/>
      <c r="G313" s="96"/>
      <c r="H313" s="49"/>
      <c r="I313" s="30"/>
      <c r="J313" s="58"/>
    </row>
    <row r="314" spans="1:10" ht="24.75" customHeight="1">
      <c r="A314" s="69" t="s">
        <v>50</v>
      </c>
      <c r="B314" s="57">
        <f>C314*1.18</f>
        <v>43.66</v>
      </c>
      <c r="C314" s="33">
        <v>37</v>
      </c>
      <c r="D314" s="49"/>
      <c r="E314" s="96"/>
      <c r="F314" s="96"/>
      <c r="G314" s="96"/>
      <c r="H314" s="49"/>
      <c r="I314" s="96"/>
      <c r="J314" s="58"/>
    </row>
    <row r="315" spans="1:10" ht="24.75" customHeight="1">
      <c r="A315" s="63" t="s">
        <v>46</v>
      </c>
      <c r="B315" s="76">
        <v>9</v>
      </c>
      <c r="C315" s="76">
        <v>9</v>
      </c>
      <c r="D315" s="184"/>
      <c r="E315" s="81"/>
      <c r="F315" s="81"/>
      <c r="G315" s="81"/>
      <c r="H315" s="74"/>
      <c r="I315" s="88"/>
      <c r="J315" s="58"/>
    </row>
    <row r="316" spans="1:10" ht="24.75" customHeight="1">
      <c r="A316" s="105" t="s">
        <v>135</v>
      </c>
      <c r="B316" s="76">
        <v>4</v>
      </c>
      <c r="C316" s="76">
        <v>4</v>
      </c>
      <c r="D316" s="184"/>
      <c r="E316" s="81"/>
      <c r="F316" s="81"/>
      <c r="G316" s="81"/>
      <c r="H316" s="74"/>
      <c r="I316" s="88"/>
      <c r="J316" s="58"/>
    </row>
    <row r="317" spans="1:10" ht="24.75" customHeight="1">
      <c r="A317" s="26" t="s">
        <v>244</v>
      </c>
      <c r="B317" s="76">
        <v>8</v>
      </c>
      <c r="C317" s="76">
        <v>8</v>
      </c>
      <c r="D317" s="184"/>
      <c r="E317" s="81"/>
      <c r="F317" s="81"/>
      <c r="G317" s="81"/>
      <c r="H317" s="74"/>
      <c r="I317" s="88"/>
      <c r="J317" s="203"/>
    </row>
    <row r="318" spans="1:10" ht="24.75" customHeight="1">
      <c r="A318" s="26" t="s">
        <v>48</v>
      </c>
      <c r="B318" s="147">
        <v>2</v>
      </c>
      <c r="C318" s="147">
        <v>2</v>
      </c>
      <c r="D318" s="184"/>
      <c r="E318" s="195"/>
      <c r="F318" s="195"/>
      <c r="G318" s="195"/>
      <c r="H318" s="149"/>
      <c r="I318" s="238"/>
      <c r="J318" s="15"/>
    </row>
    <row r="319" spans="1:10" ht="24.75" customHeight="1">
      <c r="A319" s="26" t="s">
        <v>62</v>
      </c>
      <c r="B319" s="147">
        <v>5</v>
      </c>
      <c r="C319" s="147">
        <v>5</v>
      </c>
      <c r="D319" s="184"/>
      <c r="E319" s="195"/>
      <c r="F319" s="195"/>
      <c r="G319" s="195"/>
      <c r="H319" s="149"/>
      <c r="I319" s="238"/>
      <c r="J319" s="15"/>
    </row>
    <row r="320" spans="1:10" ht="43.5" customHeight="1">
      <c r="A320" s="343" t="s">
        <v>297</v>
      </c>
      <c r="B320" s="343"/>
      <c r="C320" s="343"/>
      <c r="D320" s="184">
        <v>120</v>
      </c>
      <c r="E320" s="29">
        <v>2.9</v>
      </c>
      <c r="F320" s="29">
        <v>4.3</v>
      </c>
      <c r="G320" s="29">
        <v>13.6</v>
      </c>
      <c r="H320" s="27">
        <f>E320*4+F320*9+G320*4</f>
        <v>104.69999999999999</v>
      </c>
      <c r="I320" s="30">
        <v>3</v>
      </c>
      <c r="J320" s="15"/>
    </row>
    <row r="321" spans="1:10" ht="24.75" customHeight="1">
      <c r="A321" s="108" t="s">
        <v>55</v>
      </c>
      <c r="B321" s="74">
        <f>C321*1.25</f>
        <v>60</v>
      </c>
      <c r="C321" s="72">
        <v>48</v>
      </c>
      <c r="D321" s="34"/>
      <c r="E321" s="47"/>
      <c r="F321" s="47"/>
      <c r="G321" s="47"/>
      <c r="H321" s="72"/>
      <c r="I321" s="47"/>
      <c r="J321" s="15"/>
    </row>
    <row r="322" spans="1:10" ht="24.75" customHeight="1">
      <c r="A322" s="105" t="s">
        <v>47</v>
      </c>
      <c r="B322" s="74">
        <f>C322*1.33</f>
        <v>63.84</v>
      </c>
      <c r="C322" s="72">
        <v>48</v>
      </c>
      <c r="D322" s="34"/>
      <c r="E322" s="29"/>
      <c r="F322" s="29"/>
      <c r="G322" s="29"/>
      <c r="H322" s="29"/>
      <c r="I322" s="29"/>
      <c r="J322" s="15"/>
    </row>
    <row r="323" spans="1:10" ht="43.5" customHeight="1">
      <c r="A323" s="105" t="s">
        <v>271</v>
      </c>
      <c r="B323" s="74">
        <f>C323*1.14</f>
        <v>54.72</v>
      </c>
      <c r="C323" s="72">
        <v>48</v>
      </c>
      <c r="D323" s="34"/>
      <c r="E323" s="29"/>
      <c r="F323" s="29"/>
      <c r="G323" s="29"/>
      <c r="H323" s="27"/>
      <c r="I323" s="29"/>
      <c r="J323" s="15"/>
    </row>
    <row r="324" spans="1:10" ht="24.75" customHeight="1">
      <c r="A324" s="105" t="s">
        <v>56</v>
      </c>
      <c r="B324" s="72">
        <f>C324*1.19</f>
        <v>14.28</v>
      </c>
      <c r="C324" s="72">
        <v>12</v>
      </c>
      <c r="D324" s="34"/>
      <c r="E324" s="29"/>
      <c r="F324" s="29"/>
      <c r="G324" s="29"/>
      <c r="H324" s="27"/>
      <c r="I324" s="29"/>
      <c r="J324" s="15"/>
    </row>
    <row r="325" spans="1:10" ht="24.75" customHeight="1">
      <c r="A325" s="105" t="s">
        <v>51</v>
      </c>
      <c r="B325" s="72">
        <f>C325*1.33</f>
        <v>85.12</v>
      </c>
      <c r="C325" s="72">
        <v>64</v>
      </c>
      <c r="D325" s="34"/>
      <c r="E325" s="47"/>
      <c r="F325" s="47"/>
      <c r="G325" s="47"/>
      <c r="H325" s="72"/>
      <c r="I325" s="34"/>
      <c r="J325" s="15"/>
    </row>
    <row r="326" spans="1:10" ht="24.75" customHeight="1">
      <c r="A326" s="108" t="s">
        <v>52</v>
      </c>
      <c r="B326" s="72">
        <f>C326*1.43</f>
        <v>91.52</v>
      </c>
      <c r="C326" s="72">
        <v>64</v>
      </c>
      <c r="D326" s="34"/>
      <c r="E326" s="47"/>
      <c r="F326" s="47"/>
      <c r="G326" s="47"/>
      <c r="H326" s="72"/>
      <c r="I326" s="109"/>
      <c r="J326" s="15"/>
    </row>
    <row r="327" spans="1:10" ht="24.75" customHeight="1">
      <c r="A327" s="108" t="s">
        <v>53</v>
      </c>
      <c r="B327" s="72">
        <f>C327*1.54</f>
        <v>98.56</v>
      </c>
      <c r="C327" s="72">
        <v>64</v>
      </c>
      <c r="D327" s="34"/>
      <c r="E327" s="47"/>
      <c r="F327" s="47"/>
      <c r="G327" s="47"/>
      <c r="H327" s="72"/>
      <c r="I327" s="109"/>
      <c r="J327" s="15"/>
    </row>
    <row r="328" spans="1:10" ht="24.75" customHeight="1">
      <c r="A328" s="105" t="s">
        <v>54</v>
      </c>
      <c r="B328" s="72">
        <f>C328*1.67</f>
        <v>106.88</v>
      </c>
      <c r="C328" s="72">
        <v>64</v>
      </c>
      <c r="D328" s="34"/>
      <c r="E328" s="47"/>
      <c r="F328" s="47"/>
      <c r="G328" s="47"/>
      <c r="H328" s="72"/>
      <c r="I328" s="109"/>
      <c r="J328" s="15"/>
    </row>
    <row r="329" spans="1:10" ht="24.75" customHeight="1">
      <c r="A329" s="26" t="s">
        <v>62</v>
      </c>
      <c r="B329" s="39">
        <v>2</v>
      </c>
      <c r="C329" s="39">
        <v>2</v>
      </c>
      <c r="D329" s="47"/>
      <c r="E329" s="82"/>
      <c r="F329" s="82"/>
      <c r="G329" s="82"/>
      <c r="H329" s="72"/>
      <c r="I329" s="237"/>
      <c r="J329" s="15"/>
    </row>
    <row r="330" spans="1:10" ht="24.75" customHeight="1">
      <c r="A330" s="105" t="s">
        <v>106</v>
      </c>
      <c r="B330" s="72">
        <v>5</v>
      </c>
      <c r="C330" s="72">
        <v>5</v>
      </c>
      <c r="D330" s="34"/>
      <c r="E330" s="47"/>
      <c r="F330" s="47"/>
      <c r="G330" s="47"/>
      <c r="H330" s="72"/>
      <c r="I330" s="109"/>
      <c r="J330" s="15"/>
    </row>
    <row r="331" spans="1:10" ht="24.75" customHeight="1">
      <c r="A331" s="374" t="s">
        <v>245</v>
      </c>
      <c r="B331" s="374"/>
      <c r="C331" s="374"/>
      <c r="D331" s="374"/>
      <c r="E331" s="374"/>
      <c r="F331" s="374"/>
      <c r="G331" s="374"/>
      <c r="H331" s="374"/>
      <c r="I331" s="374"/>
      <c r="J331" s="15"/>
    </row>
    <row r="332" spans="1:10" ht="24.75" customHeight="1">
      <c r="A332" s="343" t="s">
        <v>246</v>
      </c>
      <c r="B332" s="343"/>
      <c r="C332" s="343"/>
      <c r="D332" s="184">
        <v>120</v>
      </c>
      <c r="E332" s="29">
        <v>1.6</v>
      </c>
      <c r="F332" s="29">
        <v>3.3</v>
      </c>
      <c r="G332" s="29">
        <v>11</v>
      </c>
      <c r="H332" s="27">
        <f>E332*4+F332*9+G332*4</f>
        <v>80.1</v>
      </c>
      <c r="I332" s="30">
        <v>7.7</v>
      </c>
      <c r="J332" s="15"/>
    </row>
    <row r="333" spans="1:10" ht="24.75" customHeight="1">
      <c r="A333" s="105" t="s">
        <v>247</v>
      </c>
      <c r="B333" s="72">
        <v>268</v>
      </c>
      <c r="C333" s="72">
        <v>147</v>
      </c>
      <c r="D333" s="34"/>
      <c r="E333" s="47"/>
      <c r="F333" s="47"/>
      <c r="G333" s="47"/>
      <c r="H333" s="34"/>
      <c r="I333" s="34"/>
      <c r="J333" s="15"/>
    </row>
    <row r="334" spans="1:10" ht="24.75" customHeight="1">
      <c r="A334" s="105" t="s">
        <v>106</v>
      </c>
      <c r="B334" s="72">
        <v>5</v>
      </c>
      <c r="C334" s="72">
        <v>5</v>
      </c>
      <c r="D334" s="34"/>
      <c r="E334" s="47"/>
      <c r="F334" s="47"/>
      <c r="G334" s="47"/>
      <c r="H334" s="72"/>
      <c r="I334" s="109"/>
      <c r="J334" s="15"/>
    </row>
    <row r="335" spans="1:10" ht="43.5" customHeight="1">
      <c r="A335" s="343" t="s">
        <v>288</v>
      </c>
      <c r="B335" s="343"/>
      <c r="C335" s="343"/>
      <c r="D335" s="184">
        <v>180</v>
      </c>
      <c r="E335" s="29">
        <v>0</v>
      </c>
      <c r="F335" s="29">
        <v>0</v>
      </c>
      <c r="G335" s="29">
        <v>9.9</v>
      </c>
      <c r="H335" s="27">
        <f>E335*4+F335*9+G335*4</f>
        <v>39.6</v>
      </c>
      <c r="I335" s="30">
        <v>0</v>
      </c>
      <c r="J335" s="15"/>
    </row>
    <row r="336" spans="1:10" ht="43.5" customHeight="1">
      <c r="A336" s="144" t="s">
        <v>289</v>
      </c>
      <c r="B336" s="48">
        <v>0.4</v>
      </c>
      <c r="C336" s="48">
        <v>0.4</v>
      </c>
      <c r="D336" s="48"/>
      <c r="E336" s="96"/>
      <c r="F336" s="96"/>
      <c r="G336" s="96"/>
      <c r="H336" s="49"/>
      <c r="I336" s="30"/>
      <c r="J336" s="15"/>
    </row>
    <row r="337" spans="1:10" ht="24.75" customHeight="1">
      <c r="A337" s="144" t="s">
        <v>42</v>
      </c>
      <c r="B337" s="48">
        <v>10</v>
      </c>
      <c r="C337" s="48">
        <v>10</v>
      </c>
      <c r="D337" s="48"/>
      <c r="E337" s="96"/>
      <c r="F337" s="96"/>
      <c r="G337" s="96"/>
      <c r="H337" s="49"/>
      <c r="I337" s="96"/>
      <c r="J337" s="15"/>
    </row>
    <row r="338" spans="1:10" ht="24.75" customHeight="1">
      <c r="A338" s="335" t="s">
        <v>139</v>
      </c>
      <c r="B338" s="335"/>
      <c r="C338" s="335"/>
      <c r="D338" s="335"/>
      <c r="E338" s="335"/>
      <c r="F338" s="335"/>
      <c r="G338" s="335"/>
      <c r="H338" s="335"/>
      <c r="I338" s="335"/>
      <c r="J338" s="15"/>
    </row>
    <row r="339" spans="1:10" s="59" customFormat="1" ht="24.75" customHeight="1">
      <c r="A339" s="343" t="s">
        <v>157</v>
      </c>
      <c r="B339" s="343"/>
      <c r="C339" s="343"/>
      <c r="D339" s="184">
        <v>180</v>
      </c>
      <c r="E339" s="29">
        <v>0.1</v>
      </c>
      <c r="F339" s="29">
        <v>0</v>
      </c>
      <c r="G339" s="29">
        <v>10.6</v>
      </c>
      <c r="H339" s="27">
        <f>E339*4+F339*9+G339*4</f>
        <v>42.8</v>
      </c>
      <c r="I339" s="30">
        <v>0</v>
      </c>
      <c r="J339" s="56"/>
    </row>
    <row r="340" spans="1:10" ht="24.75" customHeight="1">
      <c r="A340" s="90" t="s">
        <v>44</v>
      </c>
      <c r="B340" s="48">
        <v>0.4</v>
      </c>
      <c r="C340" s="48">
        <v>0.4</v>
      </c>
      <c r="D340" s="48"/>
      <c r="E340" s="96"/>
      <c r="F340" s="96"/>
      <c r="G340" s="96"/>
      <c r="H340" s="49"/>
      <c r="I340" s="30"/>
      <c r="J340" s="15"/>
    </row>
    <row r="341" spans="1:10" ht="24.75" customHeight="1">
      <c r="A341" s="90" t="s">
        <v>42</v>
      </c>
      <c r="B341" s="48">
        <v>12</v>
      </c>
      <c r="C341" s="48">
        <v>12</v>
      </c>
      <c r="D341" s="48"/>
      <c r="E341" s="96"/>
      <c r="F341" s="96"/>
      <c r="G341" s="96"/>
      <c r="H341" s="49"/>
      <c r="I341" s="94"/>
      <c r="J341" s="15"/>
    </row>
    <row r="342" spans="1:10" ht="24.75" customHeight="1">
      <c r="A342" s="343" t="s">
        <v>128</v>
      </c>
      <c r="B342" s="343"/>
      <c r="C342" s="343"/>
      <c r="D342" s="184">
        <v>10</v>
      </c>
      <c r="E342" s="29">
        <v>0.8</v>
      </c>
      <c r="F342" s="29">
        <v>0.1</v>
      </c>
      <c r="G342" s="29">
        <v>3.8</v>
      </c>
      <c r="H342" s="27">
        <f>E342*4+F342*9+G342*4</f>
        <v>19.3</v>
      </c>
      <c r="I342" s="30">
        <v>0</v>
      </c>
      <c r="J342" s="15"/>
    </row>
    <row r="343" spans="1:11" ht="43.5" customHeight="1">
      <c r="A343" s="337" t="s">
        <v>129</v>
      </c>
      <c r="B343" s="337"/>
      <c r="C343" s="337"/>
      <c r="D343" s="184">
        <v>10</v>
      </c>
      <c r="E343" s="2"/>
      <c r="F343" s="2"/>
      <c r="G343" s="2"/>
      <c r="H343" s="3"/>
      <c r="I343" s="2"/>
      <c r="J343" s="15"/>
      <c r="K343" s="130" t="s">
        <v>15</v>
      </c>
    </row>
    <row r="344" spans="1:12" ht="24.75" customHeight="1">
      <c r="A344" s="341" t="s">
        <v>23</v>
      </c>
      <c r="B344" s="342"/>
      <c r="C344" s="342"/>
      <c r="D344" s="342"/>
      <c r="E344" s="50">
        <f>E207+E228+E305+E223+E310</f>
        <v>47.544285714285714</v>
      </c>
      <c r="F344" s="50">
        <f>F207+F228+F305+F223+F310</f>
        <v>39.80857142857143</v>
      </c>
      <c r="G344" s="50">
        <f>G207+G228+G305+G223+G310</f>
        <v>166.0390476190476</v>
      </c>
      <c r="H344" s="40">
        <f>H207+H228+H305+H223+H310</f>
        <v>1213.581904761905</v>
      </c>
      <c r="I344" s="50">
        <f>I207+I228+I305+I223+I310</f>
        <v>54.99333333333333</v>
      </c>
      <c r="J344" s="15"/>
      <c r="K344" s="43" t="s">
        <v>38</v>
      </c>
      <c r="L344" s="130">
        <f>D419</f>
        <v>20</v>
      </c>
    </row>
    <row r="345" spans="1:12" ht="24.75" customHeight="1">
      <c r="A345" s="344" t="s">
        <v>15</v>
      </c>
      <c r="B345" s="344"/>
      <c r="C345" s="344"/>
      <c r="D345" s="344"/>
      <c r="E345" s="344"/>
      <c r="F345" s="344"/>
      <c r="G345" s="344"/>
      <c r="H345" s="344"/>
      <c r="I345" s="344"/>
      <c r="J345" s="15"/>
      <c r="K345" s="44" t="s">
        <v>39</v>
      </c>
      <c r="L345" s="154">
        <f>C354+D417+D359+C433+C406+D421</f>
        <v>82.33333333333334</v>
      </c>
    </row>
    <row r="346" spans="1:12" ht="24.75" customHeight="1">
      <c r="A346" s="340" t="s">
        <v>1</v>
      </c>
      <c r="B346" s="340" t="s">
        <v>2</v>
      </c>
      <c r="C346" s="340" t="s">
        <v>3</v>
      </c>
      <c r="D346" s="340" t="s">
        <v>4</v>
      </c>
      <c r="E346" s="340"/>
      <c r="F346" s="340"/>
      <c r="G346" s="340"/>
      <c r="H346" s="340"/>
      <c r="I346" s="229" t="s">
        <v>230</v>
      </c>
      <c r="J346" s="15"/>
      <c r="K346" s="44" t="s">
        <v>98</v>
      </c>
      <c r="L346" s="132"/>
    </row>
    <row r="347" spans="1:12" ht="24.75" customHeight="1">
      <c r="A347" s="340"/>
      <c r="B347" s="340"/>
      <c r="C347" s="340"/>
      <c r="D347" s="78" t="s">
        <v>5</v>
      </c>
      <c r="E347" s="288" t="s">
        <v>6</v>
      </c>
      <c r="F347" s="288" t="s">
        <v>7</v>
      </c>
      <c r="G347" s="288" t="s">
        <v>8</v>
      </c>
      <c r="H347" s="89" t="s">
        <v>9</v>
      </c>
      <c r="I347" s="229" t="s">
        <v>92</v>
      </c>
      <c r="J347" s="15"/>
      <c r="K347" s="45" t="s">
        <v>99</v>
      </c>
      <c r="L347" s="132">
        <f>C428</f>
        <v>5</v>
      </c>
    </row>
    <row r="348" spans="1:12" ht="24.75" customHeight="1">
      <c r="A348" s="341" t="s">
        <v>10</v>
      </c>
      <c r="B348" s="341"/>
      <c r="C348" s="341"/>
      <c r="D348" s="186">
        <f>D349+25+D356+D362+D363</f>
        <v>378</v>
      </c>
      <c r="E348" s="101">
        <f>SUM(E349:E359)</f>
        <v>12.4</v>
      </c>
      <c r="F348" s="101">
        <f>SUM(F349:F359)</f>
        <v>12.200000000000001</v>
      </c>
      <c r="G348" s="101">
        <f>SUM(G349:G359)</f>
        <v>32.4</v>
      </c>
      <c r="H348" s="110">
        <f>SUM(H349:H359)</f>
        <v>289</v>
      </c>
      <c r="I348" s="62">
        <f>SUM(I349:I359)</f>
        <v>0.08</v>
      </c>
      <c r="J348" s="15"/>
      <c r="K348" s="45" t="s">
        <v>81</v>
      </c>
      <c r="L348" s="132">
        <f>C411</f>
        <v>35</v>
      </c>
    </row>
    <row r="349" spans="1:12" ht="43.5" customHeight="1">
      <c r="A349" s="337" t="s">
        <v>298</v>
      </c>
      <c r="B349" s="337"/>
      <c r="C349" s="337"/>
      <c r="D349" s="184">
        <v>80</v>
      </c>
      <c r="E349" s="2">
        <v>8.4</v>
      </c>
      <c r="F349" s="2">
        <v>8.4</v>
      </c>
      <c r="G349" s="2">
        <v>1.2</v>
      </c>
      <c r="H349" s="27">
        <f>E349*4+F349*9+G349*4</f>
        <v>114.00000000000001</v>
      </c>
      <c r="I349" s="8">
        <v>0.08</v>
      </c>
      <c r="J349" s="15"/>
      <c r="K349" s="44" t="s">
        <v>26</v>
      </c>
      <c r="L349" s="132">
        <f>C386+C401</f>
        <v>34</v>
      </c>
    </row>
    <row r="350" spans="1:12" ht="24.75" customHeight="1">
      <c r="A350" s="105" t="s">
        <v>135</v>
      </c>
      <c r="B350" s="74">
        <v>60</v>
      </c>
      <c r="C350" s="74">
        <v>60</v>
      </c>
      <c r="D350" s="48"/>
      <c r="E350" s="2"/>
      <c r="F350" s="2"/>
      <c r="G350" s="2"/>
      <c r="H350" s="27"/>
      <c r="I350" s="8"/>
      <c r="J350" s="15"/>
      <c r="K350" s="44" t="s">
        <v>28</v>
      </c>
      <c r="L350" s="131">
        <f>C390+C391+C393+C366+C368+C405+C396</f>
        <v>103.1</v>
      </c>
    </row>
    <row r="351" spans="1:12" ht="24.75" customHeight="1">
      <c r="A351" s="63" t="s">
        <v>90</v>
      </c>
      <c r="B351" s="74">
        <v>23</v>
      </c>
      <c r="C351" s="74">
        <v>23</v>
      </c>
      <c r="D351" s="48"/>
      <c r="E351" s="81"/>
      <c r="F351" s="81"/>
      <c r="G351" s="81"/>
      <c r="H351" s="76"/>
      <c r="I351" s="76"/>
      <c r="J351" s="15"/>
      <c r="K351" s="44" t="s">
        <v>25</v>
      </c>
      <c r="L351" s="132">
        <f>C415+C414</f>
        <v>42</v>
      </c>
    </row>
    <row r="352" spans="1:12" ht="24.75" customHeight="1">
      <c r="A352" s="63" t="s">
        <v>48</v>
      </c>
      <c r="B352" s="76">
        <v>0.8</v>
      </c>
      <c r="C352" s="76">
        <v>0.8</v>
      </c>
      <c r="D352" s="48"/>
      <c r="E352" s="81"/>
      <c r="F352" s="81"/>
      <c r="G352" s="81"/>
      <c r="H352" s="49"/>
      <c r="I352" s="80"/>
      <c r="J352" s="15"/>
      <c r="K352" s="44" t="s">
        <v>29</v>
      </c>
      <c r="L352" s="132"/>
    </row>
    <row r="353" spans="1:12" ht="24.75" customHeight="1">
      <c r="A353" s="337" t="s">
        <v>113</v>
      </c>
      <c r="B353" s="337"/>
      <c r="C353" s="337"/>
      <c r="D353" s="114" t="s">
        <v>67</v>
      </c>
      <c r="E353" s="29">
        <v>1.6</v>
      </c>
      <c r="F353" s="29">
        <v>3.5</v>
      </c>
      <c r="G353" s="29">
        <v>9.9</v>
      </c>
      <c r="H353" s="92">
        <f>E353*4+F353*9+G353*4</f>
        <v>77.5</v>
      </c>
      <c r="I353" s="30">
        <v>0</v>
      </c>
      <c r="J353" s="15"/>
      <c r="K353" s="44" t="s">
        <v>85</v>
      </c>
      <c r="L353" s="130">
        <f>C362</f>
        <v>100</v>
      </c>
    </row>
    <row r="354" spans="1:11" ht="24.75" customHeight="1">
      <c r="A354" s="90" t="s">
        <v>46</v>
      </c>
      <c r="B354" s="48">
        <v>20</v>
      </c>
      <c r="C354" s="48">
        <v>20</v>
      </c>
      <c r="D354" s="48"/>
      <c r="E354" s="96"/>
      <c r="F354" s="96"/>
      <c r="G354" s="96"/>
      <c r="H354" s="49"/>
      <c r="I354" s="97"/>
      <c r="J354" s="15"/>
      <c r="K354" s="46" t="s">
        <v>86</v>
      </c>
    </row>
    <row r="355" spans="1:12" ht="24.75" customHeight="1">
      <c r="A355" s="63" t="s">
        <v>43</v>
      </c>
      <c r="B355" s="76">
        <v>5</v>
      </c>
      <c r="C355" s="76">
        <v>5</v>
      </c>
      <c r="D355" s="48"/>
      <c r="E355" s="96"/>
      <c r="F355" s="96"/>
      <c r="G355" s="96"/>
      <c r="H355" s="49"/>
      <c r="I355" s="97"/>
      <c r="J355" s="15"/>
      <c r="K355" s="44" t="s">
        <v>24</v>
      </c>
      <c r="L355" s="132">
        <f>C358+C416+C431</f>
        <v>22.77777777777778</v>
      </c>
    </row>
    <row r="356" spans="1:11" ht="43.5" customHeight="1">
      <c r="A356" s="343" t="s">
        <v>239</v>
      </c>
      <c r="B356" s="343"/>
      <c r="C356" s="343"/>
      <c r="D356" s="184">
        <v>170</v>
      </c>
      <c r="E356" s="29">
        <v>0</v>
      </c>
      <c r="F356" s="29">
        <v>0</v>
      </c>
      <c r="G356" s="29">
        <v>9.9</v>
      </c>
      <c r="H356" s="27">
        <f>E356*4+F356*9+G356*4</f>
        <v>39.6</v>
      </c>
      <c r="I356" s="30">
        <v>0</v>
      </c>
      <c r="J356" s="15"/>
      <c r="K356" s="44" t="s">
        <v>30</v>
      </c>
    </row>
    <row r="357" spans="1:11" ht="24.75" customHeight="1">
      <c r="A357" s="144" t="s">
        <v>44</v>
      </c>
      <c r="B357" s="48">
        <v>0.4</v>
      </c>
      <c r="C357" s="48">
        <v>0.4</v>
      </c>
      <c r="D357" s="48"/>
      <c r="E357" s="96"/>
      <c r="F357" s="96"/>
      <c r="G357" s="96"/>
      <c r="H357" s="49"/>
      <c r="I357" s="30"/>
      <c r="J357" s="15"/>
      <c r="K357" s="44" t="s">
        <v>146</v>
      </c>
    </row>
    <row r="358" spans="1:11" ht="24.75" customHeight="1">
      <c r="A358" s="144" t="s">
        <v>42</v>
      </c>
      <c r="B358" s="48">
        <v>10</v>
      </c>
      <c r="C358" s="48">
        <v>10</v>
      </c>
      <c r="D358" s="48"/>
      <c r="E358" s="96"/>
      <c r="F358" s="96"/>
      <c r="G358" s="96"/>
      <c r="H358" s="49"/>
      <c r="I358" s="96"/>
      <c r="J358" s="15"/>
      <c r="K358" s="43" t="s">
        <v>147</v>
      </c>
    </row>
    <row r="359" spans="1:11" ht="24.75" customHeight="1">
      <c r="A359" s="343" t="s">
        <v>128</v>
      </c>
      <c r="B359" s="343"/>
      <c r="C359" s="343"/>
      <c r="D359" s="184">
        <v>30</v>
      </c>
      <c r="E359" s="29">
        <v>2.4</v>
      </c>
      <c r="F359" s="29">
        <v>0.3</v>
      </c>
      <c r="G359" s="29">
        <v>11.4</v>
      </c>
      <c r="H359" s="27">
        <v>57.9</v>
      </c>
      <c r="I359" s="30">
        <v>0</v>
      </c>
      <c r="J359" s="15"/>
      <c r="K359" s="44" t="s">
        <v>31</v>
      </c>
    </row>
    <row r="360" spans="1:12" ht="43.5" customHeight="1">
      <c r="A360" s="79" t="s">
        <v>129</v>
      </c>
      <c r="B360" s="79"/>
      <c r="C360" s="79"/>
      <c r="D360" s="184">
        <v>30</v>
      </c>
      <c r="E360" s="2"/>
      <c r="F360" s="2"/>
      <c r="G360" s="2"/>
      <c r="H360" s="2"/>
      <c r="I360" s="2"/>
      <c r="J360" s="15"/>
      <c r="K360" s="44" t="s">
        <v>100</v>
      </c>
      <c r="L360" s="132">
        <f>C384+C398</f>
        <v>52</v>
      </c>
    </row>
    <row r="361" spans="1:12" ht="24.75" customHeight="1">
      <c r="A361" s="352" t="s">
        <v>105</v>
      </c>
      <c r="B361" s="352"/>
      <c r="C361" s="352"/>
      <c r="D361" s="185"/>
      <c r="E361" s="50">
        <f>E362+E363</f>
        <v>0.9</v>
      </c>
      <c r="F361" s="50">
        <f>F362+F363</f>
        <v>0.2</v>
      </c>
      <c r="G361" s="50">
        <f>G362+G363</f>
        <v>15.9</v>
      </c>
      <c r="H361" s="40">
        <f>H362+H363</f>
        <v>69.3</v>
      </c>
      <c r="I361" s="50">
        <f>I362+I363</f>
        <v>4</v>
      </c>
      <c r="J361" s="15"/>
      <c r="K361" s="43" t="s">
        <v>88</v>
      </c>
      <c r="L361" s="132"/>
    </row>
    <row r="362" spans="1:11" ht="24.75" customHeight="1">
      <c r="A362" s="312" t="s">
        <v>158</v>
      </c>
      <c r="B362" s="184">
        <v>100</v>
      </c>
      <c r="C362" s="184">
        <v>100</v>
      </c>
      <c r="D362" s="184">
        <v>100</v>
      </c>
      <c r="E362" s="29">
        <v>0.8</v>
      </c>
      <c r="F362" s="29">
        <v>0.2</v>
      </c>
      <c r="G362" s="29">
        <v>15.8</v>
      </c>
      <c r="H362" s="27">
        <f>E362*4+F362*9+G362*4</f>
        <v>68.2</v>
      </c>
      <c r="I362" s="30">
        <v>4</v>
      </c>
      <c r="J362" s="15"/>
      <c r="K362" s="43" t="s">
        <v>89</v>
      </c>
    </row>
    <row r="363" spans="1:12" ht="43.5" customHeight="1">
      <c r="A363" s="312" t="s">
        <v>274</v>
      </c>
      <c r="B363" s="48">
        <v>3</v>
      </c>
      <c r="C363" s="48">
        <v>3</v>
      </c>
      <c r="D363" s="196">
        <v>3</v>
      </c>
      <c r="E363" s="197">
        <v>0.1</v>
      </c>
      <c r="F363" s="197">
        <v>0</v>
      </c>
      <c r="G363" s="197">
        <v>0.1</v>
      </c>
      <c r="H363" s="92">
        <v>1.1</v>
      </c>
      <c r="I363" s="30">
        <v>0</v>
      </c>
      <c r="J363" s="15"/>
      <c r="K363" s="44" t="s">
        <v>32</v>
      </c>
      <c r="L363" s="132"/>
    </row>
    <row r="364" spans="1:12" ht="24.75" customHeight="1">
      <c r="A364" s="341" t="s">
        <v>11</v>
      </c>
      <c r="B364" s="341"/>
      <c r="C364" s="341"/>
      <c r="D364" s="316">
        <f>D372+215+55+D410+D413</f>
        <v>530</v>
      </c>
      <c r="E364" s="50">
        <f>E372+E383+E397+E410+E413+E417+E419</f>
        <v>16.214285714285715</v>
      </c>
      <c r="F364" s="50">
        <f>F372+F383+F397+F410+F413+F417+F419</f>
        <v>16.328571428571426</v>
      </c>
      <c r="G364" s="50">
        <f>G372+G383+G397+G410+G413+G417+G419</f>
        <v>60.08571428571428</v>
      </c>
      <c r="H364" s="40">
        <f>H372+H383+H397+H410+H413+H417+H419</f>
        <v>453.5285714285715</v>
      </c>
      <c r="I364" s="40">
        <f>I372+I383+I397+I410+I413+I417+I419</f>
        <v>13.78</v>
      </c>
      <c r="J364" s="15"/>
      <c r="K364" s="46" t="s">
        <v>33</v>
      </c>
      <c r="L364" s="132">
        <f>C422+C435+C351+C436</f>
        <v>303</v>
      </c>
    </row>
    <row r="365" spans="1:12" ht="43.5" customHeight="1">
      <c r="A365" s="334" t="s">
        <v>108</v>
      </c>
      <c r="B365" s="334"/>
      <c r="C365" s="334"/>
      <c r="D365" s="184">
        <v>40</v>
      </c>
      <c r="E365" s="2">
        <v>1.6</v>
      </c>
      <c r="F365" s="2">
        <v>2</v>
      </c>
      <c r="G365" s="2">
        <v>3</v>
      </c>
      <c r="H365" s="27">
        <f>E365*4+F365*9+G365*4</f>
        <v>36.4</v>
      </c>
      <c r="I365" s="8">
        <v>3.4</v>
      </c>
      <c r="J365" s="15"/>
      <c r="K365" s="43" t="s">
        <v>34</v>
      </c>
      <c r="L365" s="132">
        <f>C427</f>
        <v>76</v>
      </c>
    </row>
    <row r="366" spans="1:12" ht="43.5" customHeight="1">
      <c r="A366" s="71" t="s">
        <v>109</v>
      </c>
      <c r="B366" s="39">
        <f>C366*1.54</f>
        <v>47.74</v>
      </c>
      <c r="C366" s="74">
        <v>31</v>
      </c>
      <c r="D366" s="48"/>
      <c r="E366" s="81"/>
      <c r="F366" s="81"/>
      <c r="G366" s="81"/>
      <c r="H366" s="49"/>
      <c r="I366" s="95"/>
      <c r="J366" s="15"/>
      <c r="K366" s="43" t="s">
        <v>35</v>
      </c>
      <c r="L366" s="132">
        <f>C432+C395</f>
        <v>8</v>
      </c>
    </row>
    <row r="367" spans="1:12" ht="43.5" customHeight="1">
      <c r="A367" s="71" t="s">
        <v>270</v>
      </c>
      <c r="B367" s="39">
        <f>C367*1.09</f>
        <v>33.79</v>
      </c>
      <c r="C367" s="74">
        <v>31</v>
      </c>
      <c r="D367" s="48"/>
      <c r="E367" s="81"/>
      <c r="F367" s="81"/>
      <c r="G367" s="81"/>
      <c r="H367" s="49"/>
      <c r="I367" s="95"/>
      <c r="J367" s="15"/>
      <c r="K367" s="44" t="s">
        <v>101</v>
      </c>
      <c r="L367" s="132"/>
    </row>
    <row r="368" spans="1:12" ht="24.75" customHeight="1">
      <c r="A368" s="63" t="s">
        <v>56</v>
      </c>
      <c r="B368" s="81">
        <f>C368*1.19</f>
        <v>9.52</v>
      </c>
      <c r="C368" s="74">
        <v>8</v>
      </c>
      <c r="D368" s="48"/>
      <c r="E368" s="81"/>
      <c r="F368" s="81"/>
      <c r="G368" s="81"/>
      <c r="H368" s="76"/>
      <c r="I368" s="76"/>
      <c r="J368" s="15"/>
      <c r="K368" s="43" t="s">
        <v>36</v>
      </c>
      <c r="L368" s="132">
        <f>C434+C355+C412+C409</f>
        <v>14</v>
      </c>
    </row>
    <row r="369" spans="1:12" ht="24.75" customHeight="1">
      <c r="A369" s="63" t="s">
        <v>110</v>
      </c>
      <c r="B369" s="74">
        <f>C369*1.25</f>
        <v>10</v>
      </c>
      <c r="C369" s="74">
        <v>8</v>
      </c>
      <c r="D369" s="48"/>
      <c r="E369" s="81"/>
      <c r="F369" s="81"/>
      <c r="G369" s="81"/>
      <c r="H369" s="49"/>
      <c r="I369" s="54"/>
      <c r="J369" s="15"/>
      <c r="K369" s="43" t="s">
        <v>27</v>
      </c>
      <c r="L369" s="132">
        <f>C394+C370+C352+C408</f>
        <v>6.8</v>
      </c>
    </row>
    <row r="370" spans="1:12" ht="24.75" customHeight="1">
      <c r="A370" s="63" t="s">
        <v>48</v>
      </c>
      <c r="B370" s="76">
        <v>2</v>
      </c>
      <c r="C370" s="76">
        <v>2</v>
      </c>
      <c r="D370" s="48"/>
      <c r="E370" s="81"/>
      <c r="F370" s="81"/>
      <c r="G370" s="81"/>
      <c r="H370" s="81"/>
      <c r="I370" s="81"/>
      <c r="J370" s="15"/>
      <c r="K370" s="44" t="s">
        <v>37</v>
      </c>
      <c r="L370" s="132">
        <f>C430+C350+C407</f>
        <v>67</v>
      </c>
    </row>
    <row r="371" spans="1:12" ht="24.75" customHeight="1">
      <c r="A371" s="333" t="s">
        <v>139</v>
      </c>
      <c r="B371" s="333"/>
      <c r="C371" s="333"/>
      <c r="D371" s="333"/>
      <c r="E371" s="333"/>
      <c r="F371" s="333"/>
      <c r="G371" s="333"/>
      <c r="H371" s="333"/>
      <c r="I371" s="333"/>
      <c r="J371" s="15"/>
      <c r="K371" s="44" t="s">
        <v>141</v>
      </c>
      <c r="L371" s="140"/>
    </row>
    <row r="372" spans="1:12" ht="43.5" customHeight="1">
      <c r="A372" s="61" t="s">
        <v>232</v>
      </c>
      <c r="B372" s="49">
        <f>C372*1.54</f>
        <v>61.6</v>
      </c>
      <c r="C372" s="48">
        <v>40</v>
      </c>
      <c r="D372" s="184">
        <v>40</v>
      </c>
      <c r="E372" s="29">
        <v>2</v>
      </c>
      <c r="F372" s="29">
        <v>0.1</v>
      </c>
      <c r="G372" s="29">
        <v>3.2</v>
      </c>
      <c r="H372" s="3">
        <f>E372*4+F372*9+G372*4</f>
        <v>21.700000000000003</v>
      </c>
      <c r="I372" s="30">
        <v>3.5</v>
      </c>
      <c r="J372" s="15"/>
      <c r="K372" s="44" t="s">
        <v>142</v>
      </c>
      <c r="L372" s="140"/>
    </row>
    <row r="373" spans="1:10" ht="24.75" customHeight="1">
      <c r="A373" s="354" t="s">
        <v>139</v>
      </c>
      <c r="B373" s="354"/>
      <c r="C373" s="354"/>
      <c r="D373" s="354"/>
      <c r="E373" s="354"/>
      <c r="F373" s="354"/>
      <c r="G373" s="354"/>
      <c r="H373" s="354"/>
      <c r="I373" s="354"/>
      <c r="J373" s="15"/>
    </row>
    <row r="374" spans="1:10" ht="43.5" customHeight="1">
      <c r="A374" s="125" t="s">
        <v>233</v>
      </c>
      <c r="B374" s="36">
        <f>C374*1.67</f>
        <v>66.8</v>
      </c>
      <c r="C374" s="13">
        <v>40</v>
      </c>
      <c r="D374" s="184">
        <v>40</v>
      </c>
      <c r="E374" s="29">
        <v>0.9</v>
      </c>
      <c r="F374" s="29">
        <v>0.2</v>
      </c>
      <c r="G374" s="29">
        <v>5.6</v>
      </c>
      <c r="H374" s="27">
        <f>E374*4+F374*9+G374*4</f>
        <v>27.799999999999997</v>
      </c>
      <c r="I374" s="30">
        <v>4.2</v>
      </c>
      <c r="J374" s="15"/>
    </row>
    <row r="375" spans="1:10" s="59" customFormat="1" ht="24.75" customHeight="1">
      <c r="A375" s="354" t="s">
        <v>139</v>
      </c>
      <c r="B375" s="354"/>
      <c r="C375" s="354"/>
      <c r="D375" s="354"/>
      <c r="E375" s="354"/>
      <c r="F375" s="354"/>
      <c r="G375" s="354"/>
      <c r="H375" s="354"/>
      <c r="I375" s="354"/>
      <c r="J375" s="56"/>
    </row>
    <row r="376" spans="1:10" s="59" customFormat="1" ht="43.5" customHeight="1">
      <c r="A376" s="61" t="s">
        <v>272</v>
      </c>
      <c r="B376" s="49">
        <f>C376*1.09</f>
        <v>43.6</v>
      </c>
      <c r="C376" s="48">
        <v>40</v>
      </c>
      <c r="D376" s="184">
        <v>40</v>
      </c>
      <c r="E376" s="29">
        <v>2</v>
      </c>
      <c r="F376" s="29">
        <v>0.1</v>
      </c>
      <c r="G376" s="29">
        <v>3.2</v>
      </c>
      <c r="H376" s="3">
        <f>E376*4+F376*9+G376*4</f>
        <v>21.700000000000003</v>
      </c>
      <c r="I376" s="30">
        <v>3.5</v>
      </c>
      <c r="J376" s="56"/>
    </row>
    <row r="377" spans="1:10" s="59" customFormat="1" ht="24.75" customHeight="1">
      <c r="A377" s="333" t="s">
        <v>139</v>
      </c>
      <c r="B377" s="333"/>
      <c r="C377" s="333"/>
      <c r="D377" s="333"/>
      <c r="E377" s="333"/>
      <c r="F377" s="333"/>
      <c r="G377" s="333"/>
      <c r="H377" s="333"/>
      <c r="I377" s="333"/>
      <c r="J377" s="112"/>
    </row>
    <row r="378" spans="1:10" s="59" customFormat="1" ht="43.5" customHeight="1">
      <c r="A378" s="334" t="s">
        <v>258</v>
      </c>
      <c r="B378" s="334"/>
      <c r="C378" s="334"/>
      <c r="D378" s="184">
        <v>40</v>
      </c>
      <c r="E378" s="29">
        <v>0.5</v>
      </c>
      <c r="F378" s="29">
        <v>2.3</v>
      </c>
      <c r="G378" s="29">
        <v>1.5</v>
      </c>
      <c r="H378" s="92">
        <f>E378*4+F378*9+G378*4</f>
        <v>28.7</v>
      </c>
      <c r="I378" s="30">
        <v>10</v>
      </c>
      <c r="J378" s="137"/>
    </row>
    <row r="379" spans="1:10" s="59" customFormat="1" ht="24.75" customHeight="1">
      <c r="A379" s="71" t="s">
        <v>166</v>
      </c>
      <c r="B379" s="39">
        <f>C379*1.02</f>
        <v>40.8</v>
      </c>
      <c r="C379" s="33">
        <v>40</v>
      </c>
      <c r="D379" s="34"/>
      <c r="E379" s="47"/>
      <c r="F379" s="47"/>
      <c r="G379" s="47"/>
      <c r="H379" s="72"/>
      <c r="I379" s="100"/>
      <c r="J379" s="137"/>
    </row>
    <row r="380" spans="1:10" s="59" customFormat="1" ht="24.75" customHeight="1">
      <c r="A380" s="26" t="s">
        <v>167</v>
      </c>
      <c r="B380" s="39">
        <f>C380*1.18</f>
        <v>47.199999999999996</v>
      </c>
      <c r="C380" s="33">
        <v>40</v>
      </c>
      <c r="D380" s="34"/>
      <c r="E380" s="47"/>
      <c r="F380" s="47"/>
      <c r="G380" s="47"/>
      <c r="H380" s="72"/>
      <c r="I380" s="47"/>
      <c r="J380" s="113"/>
    </row>
    <row r="381" spans="1:10" s="59" customFormat="1" ht="43.5" customHeight="1">
      <c r="A381" s="105" t="s">
        <v>170</v>
      </c>
      <c r="B381" s="76">
        <v>2</v>
      </c>
      <c r="C381" s="76">
        <v>2</v>
      </c>
      <c r="D381" s="99"/>
      <c r="E381" s="107"/>
      <c r="F381" s="107"/>
      <c r="G381" s="29"/>
      <c r="H381" s="27"/>
      <c r="I381" s="30"/>
      <c r="J381" s="113"/>
    </row>
    <row r="382" spans="1:10" s="59" customFormat="1" ht="43.5" customHeight="1">
      <c r="A382" s="90" t="s">
        <v>164</v>
      </c>
      <c r="B382" s="96">
        <f>C382*1.35</f>
        <v>2.7</v>
      </c>
      <c r="C382" s="49">
        <v>2</v>
      </c>
      <c r="D382" s="48"/>
      <c r="E382" s="96"/>
      <c r="F382" s="96"/>
      <c r="G382" s="96"/>
      <c r="H382" s="27"/>
      <c r="I382" s="231"/>
      <c r="J382" s="56"/>
    </row>
    <row r="383" spans="1:10" s="59" customFormat="1" ht="43.5" customHeight="1">
      <c r="A383" s="361" t="s">
        <v>199</v>
      </c>
      <c r="B383" s="361"/>
      <c r="C383" s="361"/>
      <c r="D383" s="165" t="s">
        <v>124</v>
      </c>
      <c r="E383" s="98">
        <v>3.3</v>
      </c>
      <c r="F383" s="98">
        <v>3</v>
      </c>
      <c r="G383" s="98">
        <v>6.4</v>
      </c>
      <c r="H383" s="27">
        <f>E383*4+F383*9+G383*4</f>
        <v>65.80000000000001</v>
      </c>
      <c r="I383" s="30">
        <v>3.78</v>
      </c>
      <c r="J383" s="56"/>
    </row>
    <row r="384" spans="1:10" s="59" customFormat="1" ht="24.75" customHeight="1">
      <c r="A384" s="69" t="s">
        <v>49</v>
      </c>
      <c r="B384" s="57">
        <f>C384*1.35</f>
        <v>21.6</v>
      </c>
      <c r="C384" s="39">
        <v>16</v>
      </c>
      <c r="D384" s="49"/>
      <c r="E384" s="96"/>
      <c r="F384" s="96"/>
      <c r="G384" s="96"/>
      <c r="H384" s="49"/>
      <c r="I384" s="30"/>
      <c r="J384" s="56"/>
    </row>
    <row r="385" spans="1:10" ht="24.75" customHeight="1">
      <c r="A385" s="69" t="s">
        <v>50</v>
      </c>
      <c r="B385" s="57">
        <f>C385*1.18</f>
        <v>18.88</v>
      </c>
      <c r="C385" s="33">
        <v>16</v>
      </c>
      <c r="D385" s="49"/>
      <c r="E385" s="96"/>
      <c r="F385" s="96"/>
      <c r="G385" s="96"/>
      <c r="H385" s="49"/>
      <c r="I385" s="96"/>
      <c r="J385" s="15"/>
    </row>
    <row r="386" spans="1:10" ht="24.75" customHeight="1">
      <c r="A386" s="121" t="s">
        <v>51</v>
      </c>
      <c r="B386" s="74">
        <f>C386*1.33</f>
        <v>31.92</v>
      </c>
      <c r="C386" s="51">
        <v>24</v>
      </c>
      <c r="D386" s="184"/>
      <c r="E386" s="11"/>
      <c r="F386" s="11"/>
      <c r="G386" s="11"/>
      <c r="H386" s="27"/>
      <c r="I386" s="8"/>
      <c r="J386" s="15"/>
    </row>
    <row r="387" spans="1:10" ht="24.75" customHeight="1">
      <c r="A387" s="121" t="s">
        <v>52</v>
      </c>
      <c r="B387" s="74">
        <f>C387*1.43</f>
        <v>34.32</v>
      </c>
      <c r="C387" s="51">
        <v>24</v>
      </c>
      <c r="D387" s="184"/>
      <c r="E387" s="11"/>
      <c r="F387" s="11"/>
      <c r="G387" s="11"/>
      <c r="H387" s="27"/>
      <c r="I387" s="8"/>
      <c r="J387" s="15"/>
    </row>
    <row r="388" spans="1:10" ht="24.75" customHeight="1">
      <c r="A388" s="63" t="s">
        <v>53</v>
      </c>
      <c r="B388" s="74">
        <f>C388*1.54</f>
        <v>36.96</v>
      </c>
      <c r="C388" s="51">
        <v>24</v>
      </c>
      <c r="D388" s="184"/>
      <c r="E388" s="11"/>
      <c r="F388" s="11"/>
      <c r="G388" s="11"/>
      <c r="H388" s="27"/>
      <c r="I388" s="8"/>
      <c r="J388" s="15"/>
    </row>
    <row r="389" spans="1:10" ht="24.75" customHeight="1">
      <c r="A389" s="63" t="s">
        <v>54</v>
      </c>
      <c r="B389" s="74">
        <f>C389*1.67</f>
        <v>40.08</v>
      </c>
      <c r="C389" s="51">
        <v>24</v>
      </c>
      <c r="D389" s="184"/>
      <c r="E389" s="11"/>
      <c r="F389" s="11"/>
      <c r="G389" s="11"/>
      <c r="H389" s="27"/>
      <c r="I389" s="8"/>
      <c r="J389" s="15"/>
    </row>
    <row r="390" spans="1:10" ht="24.75" customHeight="1">
      <c r="A390" s="63" t="s">
        <v>63</v>
      </c>
      <c r="B390" s="74">
        <f>C390*1.25</f>
        <v>50</v>
      </c>
      <c r="C390" s="74">
        <v>40</v>
      </c>
      <c r="D390" s="184"/>
      <c r="E390" s="290"/>
      <c r="F390" s="81"/>
      <c r="G390" s="81"/>
      <c r="H390" s="49"/>
      <c r="I390" s="8"/>
      <c r="J390" s="15"/>
    </row>
    <row r="391" spans="1:10" ht="24.75" customHeight="1">
      <c r="A391" s="63" t="s">
        <v>55</v>
      </c>
      <c r="B391" s="81">
        <f>C391*1.25</f>
        <v>12.5</v>
      </c>
      <c r="C391" s="74">
        <v>10</v>
      </c>
      <c r="D391" s="184"/>
      <c r="E391" s="290"/>
      <c r="F391" s="81"/>
      <c r="G391" s="81"/>
      <c r="H391" s="49"/>
      <c r="I391" s="8"/>
      <c r="J391" s="15"/>
    </row>
    <row r="392" spans="1:10" ht="24.75" customHeight="1">
      <c r="A392" s="121" t="s">
        <v>47</v>
      </c>
      <c r="B392" s="81">
        <f>C392*1.33</f>
        <v>13.3</v>
      </c>
      <c r="C392" s="122">
        <v>10</v>
      </c>
      <c r="D392" s="184"/>
      <c r="E392" s="289"/>
      <c r="F392" s="291"/>
      <c r="G392" s="291"/>
      <c r="H392" s="49"/>
      <c r="I392" s="8"/>
      <c r="J392" s="15"/>
    </row>
    <row r="393" spans="1:10" ht="24.75" customHeight="1">
      <c r="A393" s="63" t="s">
        <v>56</v>
      </c>
      <c r="B393" s="74">
        <f>C393*1.19</f>
        <v>9.52</v>
      </c>
      <c r="C393" s="74">
        <v>8</v>
      </c>
      <c r="D393" s="184"/>
      <c r="E393" s="290"/>
      <c r="F393" s="81"/>
      <c r="G393" s="81"/>
      <c r="H393" s="49"/>
      <c r="I393" s="8"/>
      <c r="J393" s="15"/>
    </row>
    <row r="394" spans="1:10" ht="24.75" customHeight="1">
      <c r="A394" s="63" t="s">
        <v>48</v>
      </c>
      <c r="B394" s="74">
        <v>2</v>
      </c>
      <c r="C394" s="74">
        <v>2</v>
      </c>
      <c r="D394" s="184"/>
      <c r="E394" s="290"/>
      <c r="F394" s="81"/>
      <c r="G394" s="81"/>
      <c r="H394" s="49"/>
      <c r="I394" s="8"/>
      <c r="J394" s="15"/>
    </row>
    <row r="395" spans="1:10" ht="24.75" customHeight="1">
      <c r="A395" s="63" t="s">
        <v>57</v>
      </c>
      <c r="B395" s="76">
        <v>5</v>
      </c>
      <c r="C395" s="76">
        <v>5</v>
      </c>
      <c r="D395" s="160"/>
      <c r="E395" s="290"/>
      <c r="F395" s="81"/>
      <c r="G395" s="81"/>
      <c r="H395" s="49"/>
      <c r="I395" s="8"/>
      <c r="J395" s="15"/>
    </row>
    <row r="396" spans="1:10" ht="24.75" customHeight="1">
      <c r="A396" s="90" t="s">
        <v>236</v>
      </c>
      <c r="B396" s="48">
        <v>0.1</v>
      </c>
      <c r="C396" s="48">
        <v>0.1</v>
      </c>
      <c r="D396" s="193"/>
      <c r="E396" s="194"/>
      <c r="F396" s="194"/>
      <c r="G396" s="194"/>
      <c r="H396" s="73"/>
      <c r="I396" s="73"/>
      <c r="J396" s="15"/>
    </row>
    <row r="397" spans="1:10" ht="43.5" customHeight="1">
      <c r="A397" s="337" t="s">
        <v>286</v>
      </c>
      <c r="B397" s="343"/>
      <c r="C397" s="343"/>
      <c r="D397" s="184" t="s">
        <v>291</v>
      </c>
      <c r="E397" s="29">
        <v>6.4</v>
      </c>
      <c r="F397" s="29">
        <v>10.1</v>
      </c>
      <c r="G397" s="29">
        <v>3.9</v>
      </c>
      <c r="H397" s="27">
        <f>E397*4+F397*9+G397*4</f>
        <v>132.1</v>
      </c>
      <c r="I397" s="30">
        <v>0</v>
      </c>
      <c r="J397" s="15"/>
    </row>
    <row r="398" spans="1:10" ht="43.5" customHeight="1">
      <c r="A398" s="65" t="s">
        <v>279</v>
      </c>
      <c r="B398" s="28">
        <f>C398</f>
        <v>36</v>
      </c>
      <c r="C398" s="34">
        <v>36</v>
      </c>
      <c r="D398" s="318"/>
      <c r="E398" s="102"/>
      <c r="F398" s="102"/>
      <c r="G398" s="102"/>
      <c r="H398" s="103"/>
      <c r="I398" s="126"/>
      <c r="J398" s="15"/>
    </row>
    <row r="399" spans="1:10" ht="24.75" customHeight="1">
      <c r="A399" s="69" t="s">
        <v>59</v>
      </c>
      <c r="B399" s="57">
        <f>C399*1.35</f>
        <v>49.95</v>
      </c>
      <c r="C399" s="39">
        <v>37</v>
      </c>
      <c r="D399" s="49"/>
      <c r="E399" s="96"/>
      <c r="F399" s="96"/>
      <c r="G399" s="96"/>
      <c r="H399" s="49"/>
      <c r="I399" s="30"/>
      <c r="J399" s="15"/>
    </row>
    <row r="400" spans="1:10" ht="24.75" customHeight="1">
      <c r="A400" s="69" t="s">
        <v>50</v>
      </c>
      <c r="B400" s="57">
        <f>C400*1.18</f>
        <v>43.66</v>
      </c>
      <c r="C400" s="33">
        <v>37</v>
      </c>
      <c r="D400" s="49"/>
      <c r="E400" s="96"/>
      <c r="F400" s="96"/>
      <c r="G400" s="96"/>
      <c r="H400" s="49"/>
      <c r="I400" s="96"/>
      <c r="J400" s="15"/>
    </row>
    <row r="401" spans="1:10" ht="24.75" customHeight="1">
      <c r="A401" s="26" t="s">
        <v>51</v>
      </c>
      <c r="B401" s="39">
        <f>C401*1.33</f>
        <v>13.3</v>
      </c>
      <c r="C401" s="39">
        <v>10</v>
      </c>
      <c r="D401" s="318"/>
      <c r="E401" s="127"/>
      <c r="F401" s="127"/>
      <c r="G401" s="127"/>
      <c r="H401" s="128"/>
      <c r="I401" s="126"/>
      <c r="J401" s="15"/>
    </row>
    <row r="402" spans="1:10" ht="24.75" customHeight="1">
      <c r="A402" s="26" t="s">
        <v>52</v>
      </c>
      <c r="B402" s="39">
        <f>C402*1.43</f>
        <v>14.299999999999999</v>
      </c>
      <c r="C402" s="39">
        <v>10</v>
      </c>
      <c r="D402" s="318"/>
      <c r="E402" s="127"/>
      <c r="F402" s="127"/>
      <c r="G402" s="127"/>
      <c r="H402" s="128"/>
      <c r="I402" s="126"/>
      <c r="J402" s="15"/>
    </row>
    <row r="403" spans="1:10" ht="24.75" customHeight="1">
      <c r="A403" s="63" t="s">
        <v>53</v>
      </c>
      <c r="B403" s="39">
        <f>C403*1.54</f>
        <v>15.4</v>
      </c>
      <c r="C403" s="39">
        <v>10</v>
      </c>
      <c r="D403" s="318"/>
      <c r="E403" s="127"/>
      <c r="F403" s="127"/>
      <c r="G403" s="127"/>
      <c r="H403" s="128"/>
      <c r="I403" s="126"/>
      <c r="J403" s="15"/>
    </row>
    <row r="404" spans="1:10" ht="24.75" customHeight="1">
      <c r="A404" s="63" t="s">
        <v>54</v>
      </c>
      <c r="B404" s="72">
        <f>C404*1.67</f>
        <v>16.7</v>
      </c>
      <c r="C404" s="39">
        <v>10</v>
      </c>
      <c r="D404" s="318"/>
      <c r="E404" s="127"/>
      <c r="F404" s="127"/>
      <c r="G404" s="127"/>
      <c r="H404" s="128"/>
      <c r="I404" s="126"/>
      <c r="J404" s="15"/>
    </row>
    <row r="405" spans="1:10" ht="24.75" customHeight="1">
      <c r="A405" s="26" t="s">
        <v>56</v>
      </c>
      <c r="B405" s="39">
        <f>C405*1.19</f>
        <v>7.14</v>
      </c>
      <c r="C405" s="34">
        <v>6</v>
      </c>
      <c r="D405" s="318"/>
      <c r="E405" s="102"/>
      <c r="F405" s="102"/>
      <c r="G405" s="102"/>
      <c r="H405" s="103"/>
      <c r="I405" s="126"/>
      <c r="J405" s="15"/>
    </row>
    <row r="406" spans="1:10" ht="24.75" customHeight="1">
      <c r="A406" s="71" t="s">
        <v>140</v>
      </c>
      <c r="B406" s="7">
        <v>4</v>
      </c>
      <c r="C406" s="34">
        <v>4</v>
      </c>
      <c r="D406" s="318"/>
      <c r="E406" s="102"/>
      <c r="F406" s="102"/>
      <c r="G406" s="102"/>
      <c r="H406" s="103"/>
      <c r="I406" s="126"/>
      <c r="J406" s="15"/>
    </row>
    <row r="407" spans="1:10" ht="24.75" customHeight="1">
      <c r="A407" s="105" t="s">
        <v>135</v>
      </c>
      <c r="B407" s="93">
        <v>4</v>
      </c>
      <c r="C407" s="34">
        <v>4</v>
      </c>
      <c r="D407" s="318"/>
      <c r="E407" s="102"/>
      <c r="F407" s="102"/>
      <c r="G407" s="102"/>
      <c r="H407" s="103"/>
      <c r="I407" s="126"/>
      <c r="J407" s="15"/>
    </row>
    <row r="408" spans="1:10" ht="24.75" customHeight="1">
      <c r="A408" s="86" t="s">
        <v>48</v>
      </c>
      <c r="B408" s="34">
        <v>2</v>
      </c>
      <c r="C408" s="34">
        <v>2</v>
      </c>
      <c r="D408" s="318"/>
      <c r="E408" s="102"/>
      <c r="F408" s="102"/>
      <c r="G408" s="102"/>
      <c r="H408" s="103"/>
      <c r="I408" s="126"/>
      <c r="J408" s="15"/>
    </row>
    <row r="409" spans="1:10" ht="24.75" customHeight="1">
      <c r="A409" s="63" t="s">
        <v>43</v>
      </c>
      <c r="B409" s="33">
        <v>5</v>
      </c>
      <c r="C409" s="33">
        <v>5</v>
      </c>
      <c r="D409" s="34"/>
      <c r="E409" s="82"/>
      <c r="F409" s="82"/>
      <c r="G409" s="82"/>
      <c r="H409" s="72"/>
      <c r="I409" s="33"/>
      <c r="J409" s="15"/>
    </row>
    <row r="410" spans="1:10" ht="43.5" customHeight="1">
      <c r="A410" s="343" t="s">
        <v>215</v>
      </c>
      <c r="B410" s="343"/>
      <c r="C410" s="343"/>
      <c r="D410" s="184">
        <v>100</v>
      </c>
      <c r="E410" s="2">
        <v>2.1</v>
      </c>
      <c r="F410" s="2">
        <v>2.7</v>
      </c>
      <c r="G410" s="2">
        <v>20.6</v>
      </c>
      <c r="H410" s="27">
        <f>E410*4+F410*9+G410*4</f>
        <v>115.10000000000001</v>
      </c>
      <c r="I410" s="8">
        <v>0</v>
      </c>
      <c r="J410" s="15"/>
    </row>
    <row r="411" spans="1:10" ht="24.75" customHeight="1">
      <c r="A411" s="63" t="s">
        <v>69</v>
      </c>
      <c r="B411" s="74">
        <v>35</v>
      </c>
      <c r="C411" s="74">
        <v>35</v>
      </c>
      <c r="D411" s="48"/>
      <c r="E411" s="81"/>
      <c r="F411" s="81"/>
      <c r="G411" s="81"/>
      <c r="H411" s="74"/>
      <c r="I411" s="76"/>
      <c r="J411" s="15"/>
    </row>
    <row r="412" spans="1:10" ht="24.75" customHeight="1">
      <c r="A412" s="90" t="s">
        <v>43</v>
      </c>
      <c r="B412" s="96">
        <v>2.5</v>
      </c>
      <c r="C412" s="96">
        <v>2.5</v>
      </c>
      <c r="D412" s="48"/>
      <c r="E412" s="96"/>
      <c r="F412" s="96"/>
      <c r="G412" s="96"/>
      <c r="H412" s="49"/>
      <c r="I412" s="94"/>
      <c r="J412" s="15"/>
    </row>
    <row r="413" spans="1:10" ht="43.5" customHeight="1">
      <c r="A413" s="346" t="s">
        <v>186</v>
      </c>
      <c r="B413" s="346"/>
      <c r="C413" s="346"/>
      <c r="D413" s="184">
        <v>120</v>
      </c>
      <c r="E413" s="2">
        <v>0.3</v>
      </c>
      <c r="F413" s="2">
        <v>0.1</v>
      </c>
      <c r="G413" s="2">
        <v>15.5</v>
      </c>
      <c r="H413" s="3">
        <f>E413*4+F413*9+G413*4</f>
        <v>64.1</v>
      </c>
      <c r="I413" s="30">
        <v>6.5</v>
      </c>
      <c r="J413" s="15"/>
    </row>
    <row r="414" spans="1:10" ht="24.75" customHeight="1">
      <c r="A414" s="108" t="s">
        <v>187</v>
      </c>
      <c r="B414" s="81">
        <v>35.4</v>
      </c>
      <c r="C414" s="74">
        <v>24</v>
      </c>
      <c r="D414" s="184"/>
      <c r="E414" s="2"/>
      <c r="F414" s="2"/>
      <c r="G414" s="2"/>
      <c r="H414" s="3"/>
      <c r="I414" s="2"/>
      <c r="J414" s="15"/>
    </row>
    <row r="415" spans="1:10" ht="43.5" customHeight="1">
      <c r="A415" s="108" t="s">
        <v>268</v>
      </c>
      <c r="B415" s="74">
        <f>C415*1.14</f>
        <v>20.52</v>
      </c>
      <c r="C415" s="74">
        <v>18</v>
      </c>
      <c r="D415" s="184"/>
      <c r="E415" s="2"/>
      <c r="F415" s="81"/>
      <c r="G415" s="81"/>
      <c r="H415" s="74"/>
      <c r="I415" s="94"/>
      <c r="J415" s="15"/>
    </row>
    <row r="416" spans="1:10" ht="24.75" customHeight="1">
      <c r="A416" s="108" t="s">
        <v>42</v>
      </c>
      <c r="B416" s="76">
        <v>10</v>
      </c>
      <c r="C416" s="76">
        <v>10</v>
      </c>
      <c r="D416" s="48"/>
      <c r="E416" s="81" t="s">
        <v>188</v>
      </c>
      <c r="F416" s="81"/>
      <c r="G416" s="81"/>
      <c r="H416" s="74"/>
      <c r="I416" s="81"/>
      <c r="J416" s="15"/>
    </row>
    <row r="417" spans="1:10" ht="24.75" customHeight="1">
      <c r="A417" s="343" t="s">
        <v>128</v>
      </c>
      <c r="B417" s="343"/>
      <c r="C417" s="343"/>
      <c r="D417" s="184">
        <v>10</v>
      </c>
      <c r="E417" s="29">
        <v>0.8</v>
      </c>
      <c r="F417" s="29">
        <v>0.1</v>
      </c>
      <c r="G417" s="29">
        <v>3.8</v>
      </c>
      <c r="H417" s="27">
        <v>19.3</v>
      </c>
      <c r="I417" s="30">
        <v>0</v>
      </c>
      <c r="J417" s="15"/>
    </row>
    <row r="418" spans="1:10" ht="43.5" customHeight="1">
      <c r="A418" s="79" t="s">
        <v>129</v>
      </c>
      <c r="B418" s="79"/>
      <c r="C418" s="79"/>
      <c r="D418" s="184">
        <v>10</v>
      </c>
      <c r="E418" s="2"/>
      <c r="F418" s="2"/>
      <c r="G418" s="2"/>
      <c r="H418" s="3"/>
      <c r="I418" s="2"/>
      <c r="J418" s="15"/>
    </row>
    <row r="419" spans="1:10" ht="24.75" customHeight="1">
      <c r="A419" s="337" t="s">
        <v>38</v>
      </c>
      <c r="B419" s="337"/>
      <c r="C419" s="337"/>
      <c r="D419" s="184">
        <v>20</v>
      </c>
      <c r="E419" s="2">
        <v>1.3142857142857143</v>
      </c>
      <c r="F419" s="2">
        <v>0.2285714285714286</v>
      </c>
      <c r="G419" s="2">
        <v>6.685714285714285</v>
      </c>
      <c r="H419" s="27">
        <v>35.42857142857143</v>
      </c>
      <c r="I419" s="2">
        <v>0</v>
      </c>
      <c r="J419" s="15"/>
    </row>
    <row r="420" spans="1:10" ht="24.75" customHeight="1">
      <c r="A420" s="341" t="s">
        <v>12</v>
      </c>
      <c r="B420" s="341"/>
      <c r="C420" s="341"/>
      <c r="D420" s="316">
        <f aca="true" t="shared" si="2" ref="D420:I420">D421+D422</f>
        <v>145</v>
      </c>
      <c r="E420" s="50">
        <f t="shared" si="2"/>
        <v>5.3</v>
      </c>
      <c r="F420" s="50">
        <f t="shared" si="2"/>
        <v>6.26</v>
      </c>
      <c r="G420" s="50">
        <f t="shared" si="2"/>
        <v>18.85333333333333</v>
      </c>
      <c r="H420" s="40">
        <f t="shared" si="2"/>
        <v>152.95333333333332</v>
      </c>
      <c r="I420" s="50">
        <f t="shared" si="2"/>
        <v>0.9533333333333334</v>
      </c>
      <c r="J420" s="15"/>
    </row>
    <row r="421" spans="1:10" ht="43.5" customHeight="1">
      <c r="A421" s="312" t="s">
        <v>294</v>
      </c>
      <c r="B421" s="39">
        <v>15</v>
      </c>
      <c r="C421" s="39">
        <v>15</v>
      </c>
      <c r="D421" s="184">
        <v>15</v>
      </c>
      <c r="E421" s="2">
        <v>1.4</v>
      </c>
      <c r="F421" s="2">
        <v>2.1</v>
      </c>
      <c r="G421" s="2">
        <v>11.4</v>
      </c>
      <c r="H421" s="27">
        <f>E421*4+F421*9+G421*4</f>
        <v>70.1</v>
      </c>
      <c r="I421" s="8">
        <v>0</v>
      </c>
      <c r="J421" s="15"/>
    </row>
    <row r="422" spans="1:10" ht="43.5" customHeight="1">
      <c r="A422" s="221" t="s">
        <v>156</v>
      </c>
      <c r="B422" s="48">
        <v>134</v>
      </c>
      <c r="C422" s="48">
        <v>130</v>
      </c>
      <c r="D422" s="196">
        <v>130</v>
      </c>
      <c r="E422" s="197">
        <v>3.9</v>
      </c>
      <c r="F422" s="197">
        <v>4.16</v>
      </c>
      <c r="G422" s="197">
        <v>7.453333333333333</v>
      </c>
      <c r="H422" s="92">
        <v>82.85333333333334</v>
      </c>
      <c r="I422" s="30">
        <v>0.9533333333333334</v>
      </c>
      <c r="J422" s="15"/>
    </row>
    <row r="423" spans="1:10" ht="24.75" customHeight="1">
      <c r="A423" s="335" t="s">
        <v>139</v>
      </c>
      <c r="B423" s="335"/>
      <c r="C423" s="335"/>
      <c r="D423" s="335"/>
      <c r="E423" s="335"/>
      <c r="F423" s="335"/>
      <c r="G423" s="335"/>
      <c r="H423" s="335"/>
      <c r="I423" s="335"/>
      <c r="J423" s="15"/>
    </row>
    <row r="424" spans="1:10" ht="43.5" customHeight="1">
      <c r="A424" s="312" t="s">
        <v>119</v>
      </c>
      <c r="B424" s="48">
        <v>137</v>
      </c>
      <c r="C424" s="48">
        <v>130</v>
      </c>
      <c r="D424" s="196">
        <v>130</v>
      </c>
      <c r="E424" s="197">
        <v>3.5533333333333332</v>
      </c>
      <c r="F424" s="197">
        <v>4.2</v>
      </c>
      <c r="G424" s="197">
        <v>5.72</v>
      </c>
      <c r="H424" s="92">
        <f>E424*4+F424*9+G424*4</f>
        <v>74.89333333333333</v>
      </c>
      <c r="I424" s="30">
        <v>0.6933333333333334</v>
      </c>
      <c r="J424" s="15"/>
    </row>
    <row r="425" spans="1:10" ht="24.75" customHeight="1">
      <c r="A425" s="338" t="s">
        <v>237</v>
      </c>
      <c r="B425" s="338"/>
      <c r="C425" s="338"/>
      <c r="D425" s="318">
        <f>100+D436</f>
        <v>230</v>
      </c>
      <c r="E425" s="102">
        <f>E426+E436</f>
        <v>11.053333333333333</v>
      </c>
      <c r="F425" s="102">
        <f>F426+F436</f>
        <v>12.899999999999999</v>
      </c>
      <c r="G425" s="102">
        <f>G426+G436</f>
        <v>15.52</v>
      </c>
      <c r="H425" s="103">
        <f>H426+H436</f>
        <v>222.39333333333332</v>
      </c>
      <c r="I425" s="102">
        <f>I426+I436</f>
        <v>0.9966666666666667</v>
      </c>
      <c r="J425" s="15"/>
    </row>
    <row r="426" spans="1:10" ht="43.5" customHeight="1">
      <c r="A426" s="381" t="s">
        <v>159</v>
      </c>
      <c r="B426" s="382"/>
      <c r="C426" s="383"/>
      <c r="D426" s="184" t="s">
        <v>285</v>
      </c>
      <c r="E426" s="29">
        <v>7.5</v>
      </c>
      <c r="F426" s="29">
        <v>8.7</v>
      </c>
      <c r="G426" s="29">
        <v>9.8</v>
      </c>
      <c r="H426" s="27">
        <f>G426*4+F426*9+E426*4</f>
        <v>147.5</v>
      </c>
      <c r="I426" s="30">
        <v>0.30333333333333334</v>
      </c>
      <c r="J426" s="15"/>
    </row>
    <row r="427" spans="1:10" ht="24.75" customHeight="1">
      <c r="A427" s="90" t="s">
        <v>72</v>
      </c>
      <c r="B427" s="49">
        <v>77</v>
      </c>
      <c r="C427" s="49">
        <v>76</v>
      </c>
      <c r="D427" s="48"/>
      <c r="E427" s="96"/>
      <c r="F427" s="96"/>
      <c r="G427" s="96"/>
      <c r="H427" s="48"/>
      <c r="I427" s="94"/>
      <c r="J427" s="15"/>
    </row>
    <row r="428" spans="1:10" ht="24.75" customHeight="1">
      <c r="A428" s="90" t="s">
        <v>61</v>
      </c>
      <c r="B428" s="49">
        <v>5</v>
      </c>
      <c r="C428" s="49">
        <v>5</v>
      </c>
      <c r="D428" s="48"/>
      <c r="E428" s="96"/>
      <c r="F428" s="96"/>
      <c r="G428" s="96"/>
      <c r="H428" s="96"/>
      <c r="I428" s="96"/>
      <c r="J428" s="15"/>
    </row>
    <row r="429" spans="1:10" ht="24.75" customHeight="1">
      <c r="A429" s="90" t="s">
        <v>102</v>
      </c>
      <c r="B429" s="49">
        <v>6.666666666666668</v>
      </c>
      <c r="C429" s="49">
        <v>6.666666666666668</v>
      </c>
      <c r="D429" s="48"/>
      <c r="E429" s="96"/>
      <c r="F429" s="96"/>
      <c r="G429" s="96"/>
      <c r="H429" s="27"/>
      <c r="I429" s="231"/>
      <c r="J429" s="15"/>
    </row>
    <row r="430" spans="1:10" ht="24.75" customHeight="1">
      <c r="A430" s="86" t="s">
        <v>135</v>
      </c>
      <c r="B430" s="49">
        <v>3</v>
      </c>
      <c r="C430" s="49">
        <v>3</v>
      </c>
      <c r="D430" s="48"/>
      <c r="E430" s="96"/>
      <c r="F430" s="96"/>
      <c r="G430" s="96"/>
      <c r="H430" s="27"/>
      <c r="I430" s="231"/>
      <c r="J430" s="15"/>
    </row>
    <row r="431" spans="1:10" ht="24.75" customHeight="1">
      <c r="A431" s="90" t="s">
        <v>42</v>
      </c>
      <c r="B431" s="49">
        <v>2.7777777777777777</v>
      </c>
      <c r="C431" s="49">
        <v>2.7777777777777777</v>
      </c>
      <c r="D431" s="48"/>
      <c r="E431" s="96"/>
      <c r="F431" s="96"/>
      <c r="G431" s="96"/>
      <c r="H431" s="27"/>
      <c r="I431" s="231"/>
      <c r="J431" s="15"/>
    </row>
    <row r="432" spans="1:10" ht="24.75" customHeight="1">
      <c r="A432" s="90" t="s">
        <v>57</v>
      </c>
      <c r="B432" s="72">
        <v>3</v>
      </c>
      <c r="C432" s="72">
        <v>3</v>
      </c>
      <c r="D432" s="48"/>
      <c r="E432" s="96"/>
      <c r="F432" s="96"/>
      <c r="G432" s="96"/>
      <c r="H432" s="27"/>
      <c r="I432" s="239"/>
      <c r="J432" s="15"/>
    </row>
    <row r="433" spans="1:10" ht="24.75" customHeight="1">
      <c r="A433" s="90" t="s">
        <v>82</v>
      </c>
      <c r="B433" s="72">
        <v>3.333333333333334</v>
      </c>
      <c r="C433" s="72">
        <v>3.333333333333334</v>
      </c>
      <c r="D433" s="48"/>
      <c r="E433" s="96"/>
      <c r="F433" s="96"/>
      <c r="G433" s="96"/>
      <c r="H433" s="27"/>
      <c r="I433" s="231"/>
      <c r="J433" s="15"/>
    </row>
    <row r="434" spans="1:10" ht="43.5" customHeight="1">
      <c r="A434" s="86" t="s">
        <v>96</v>
      </c>
      <c r="B434" s="96">
        <v>1.5</v>
      </c>
      <c r="C434" s="96">
        <v>1.5</v>
      </c>
      <c r="D434" s="48"/>
      <c r="E434" s="96"/>
      <c r="F434" s="96"/>
      <c r="G434" s="96"/>
      <c r="H434" s="27"/>
      <c r="I434" s="231"/>
      <c r="J434" s="15"/>
    </row>
    <row r="435" spans="1:11" ht="24.75" customHeight="1">
      <c r="A435" s="86" t="s">
        <v>134</v>
      </c>
      <c r="B435" s="48">
        <v>20</v>
      </c>
      <c r="C435" s="48">
        <v>20</v>
      </c>
      <c r="D435" s="48"/>
      <c r="E435" s="96"/>
      <c r="F435" s="96"/>
      <c r="G435" s="96"/>
      <c r="H435" s="27"/>
      <c r="I435" s="231"/>
      <c r="J435" s="15"/>
      <c r="K435" s="130" t="s">
        <v>16</v>
      </c>
    </row>
    <row r="436" spans="1:22" s="59" customFormat="1" ht="43.5" customHeight="1">
      <c r="A436" s="312" t="s">
        <v>119</v>
      </c>
      <c r="B436" s="48">
        <v>137</v>
      </c>
      <c r="C436" s="48">
        <v>130</v>
      </c>
      <c r="D436" s="196">
        <v>130</v>
      </c>
      <c r="E436" s="197">
        <v>3.5533333333333332</v>
      </c>
      <c r="F436" s="197">
        <v>4.2</v>
      </c>
      <c r="G436" s="197">
        <v>5.72</v>
      </c>
      <c r="H436" s="92">
        <f>E436*4+F436*9+G436*4</f>
        <v>74.89333333333333</v>
      </c>
      <c r="I436" s="30">
        <v>0.6933333333333334</v>
      </c>
      <c r="J436" s="56"/>
      <c r="K436" s="43" t="s">
        <v>38</v>
      </c>
      <c r="L436" s="130">
        <f>D504+D538+D459</f>
        <v>45</v>
      </c>
      <c r="O436" s="146"/>
      <c r="P436" s="146"/>
      <c r="Q436" s="146"/>
      <c r="R436" s="146"/>
      <c r="S436" s="146"/>
      <c r="T436" s="146"/>
      <c r="U436" s="146"/>
      <c r="V436" s="146"/>
    </row>
    <row r="437" spans="1:12" ht="24.75" customHeight="1">
      <c r="A437" s="341" t="s">
        <v>23</v>
      </c>
      <c r="B437" s="342"/>
      <c r="C437" s="342"/>
      <c r="D437" s="342"/>
      <c r="E437" s="50">
        <f>E348+E364+E420+E361+E425</f>
        <v>45.867619047619044</v>
      </c>
      <c r="F437" s="50">
        <f>F348+F364+F420+F361+F425</f>
        <v>47.888571428571424</v>
      </c>
      <c r="G437" s="50">
        <f>G348+G364+G420+G361+G425</f>
        <v>142.75904761904764</v>
      </c>
      <c r="H437" s="40">
        <f>H348+H364+H420+H361+H425</f>
        <v>1187.175238095238</v>
      </c>
      <c r="I437" s="50">
        <f>I348+I364+I420+I361+I425</f>
        <v>19.81</v>
      </c>
      <c r="J437" s="15"/>
      <c r="K437" s="44" t="s">
        <v>39</v>
      </c>
      <c r="L437" s="132">
        <f>D502+C451+D506+C530</f>
        <v>56</v>
      </c>
    </row>
    <row r="438" spans="1:12" ht="24.75" customHeight="1">
      <c r="A438" s="336" t="s">
        <v>16</v>
      </c>
      <c r="B438" s="336"/>
      <c r="C438" s="336"/>
      <c r="D438" s="336"/>
      <c r="E438" s="336"/>
      <c r="F438" s="336"/>
      <c r="G438" s="336"/>
      <c r="H438" s="336"/>
      <c r="I438" s="336"/>
      <c r="J438" s="15"/>
      <c r="K438" s="44" t="s">
        <v>98</v>
      </c>
      <c r="L438" s="132">
        <f>C491+C533</f>
        <v>5.5</v>
      </c>
    </row>
    <row r="439" spans="1:12" ht="24.75" customHeight="1">
      <c r="A439" s="340" t="s">
        <v>1</v>
      </c>
      <c r="B439" s="340" t="s">
        <v>2</v>
      </c>
      <c r="C439" s="340" t="s">
        <v>3</v>
      </c>
      <c r="D439" s="340" t="s">
        <v>4</v>
      </c>
      <c r="E439" s="340"/>
      <c r="F439" s="340"/>
      <c r="G439" s="340"/>
      <c r="H439" s="340"/>
      <c r="I439" s="229" t="s">
        <v>230</v>
      </c>
      <c r="J439" s="15"/>
      <c r="K439" s="45" t="s">
        <v>99</v>
      </c>
      <c r="L439" s="132">
        <f>C443</f>
        <v>8</v>
      </c>
    </row>
    <row r="440" spans="1:11" ht="24.75" customHeight="1">
      <c r="A440" s="340"/>
      <c r="B440" s="340"/>
      <c r="C440" s="340"/>
      <c r="D440" s="78" t="s">
        <v>5</v>
      </c>
      <c r="E440" s="288" t="s">
        <v>6</v>
      </c>
      <c r="F440" s="288" t="s">
        <v>7</v>
      </c>
      <c r="G440" s="288" t="s">
        <v>8</v>
      </c>
      <c r="H440" s="89" t="s">
        <v>9</v>
      </c>
      <c r="I440" s="229" t="s">
        <v>92</v>
      </c>
      <c r="J440" s="15"/>
      <c r="K440" s="45" t="s">
        <v>81</v>
      </c>
    </row>
    <row r="441" spans="1:12" ht="24.75" customHeight="1">
      <c r="A441" s="341" t="s">
        <v>10</v>
      </c>
      <c r="B441" s="341"/>
      <c r="C441" s="341"/>
      <c r="D441" s="40">
        <f>D442+28+D453+D461+D462</f>
        <v>431</v>
      </c>
      <c r="E441" s="50">
        <f>SUM(E442:E459)</f>
        <v>10.985714285714286</v>
      </c>
      <c r="F441" s="50">
        <f>SUM(F442:F459)</f>
        <v>10.37142857142857</v>
      </c>
      <c r="G441" s="50">
        <f>SUM(G442:G459)</f>
        <v>40.41428571428571</v>
      </c>
      <c r="H441" s="40">
        <f>SUM(H442:H459)</f>
        <v>299.97142857142853</v>
      </c>
      <c r="I441" s="50">
        <f>SUM(I442:I459)</f>
        <v>1.42</v>
      </c>
      <c r="J441" s="15"/>
      <c r="K441" s="44" t="s">
        <v>26</v>
      </c>
      <c r="L441" s="130">
        <f>C493+C472</f>
        <v>162</v>
      </c>
    </row>
    <row r="442" spans="1:12" ht="24.75" customHeight="1">
      <c r="A442" s="343" t="s">
        <v>163</v>
      </c>
      <c r="B442" s="343"/>
      <c r="C442" s="343"/>
      <c r="D442" s="184">
        <v>150</v>
      </c>
      <c r="E442" s="29">
        <v>4.4</v>
      </c>
      <c r="F442" s="29">
        <v>5.4</v>
      </c>
      <c r="G442" s="29">
        <v>10.3</v>
      </c>
      <c r="H442" s="92">
        <f>E442*4+F442*9+G442*4</f>
        <v>107.4</v>
      </c>
      <c r="I442" s="30">
        <v>0.8</v>
      </c>
      <c r="J442" s="15"/>
      <c r="K442" s="44" t="s">
        <v>28</v>
      </c>
      <c r="L442" s="132">
        <f>C471+C476+C478+C479+C489+C490+C482+C512+C464</f>
        <v>133.1</v>
      </c>
    </row>
    <row r="443" spans="1:12" ht="24.75" customHeight="1">
      <c r="A443" s="86" t="s">
        <v>94</v>
      </c>
      <c r="B443" s="106">
        <v>8</v>
      </c>
      <c r="C443" s="106">
        <v>8</v>
      </c>
      <c r="D443" s="184"/>
      <c r="E443" s="29"/>
      <c r="F443" s="29"/>
      <c r="G443" s="29"/>
      <c r="H443" s="27"/>
      <c r="I443" s="315"/>
      <c r="J443" s="15"/>
      <c r="K443" s="44" t="s">
        <v>25</v>
      </c>
      <c r="L443" s="132">
        <f>C500+C515</f>
        <v>52</v>
      </c>
    </row>
    <row r="444" spans="1:11" ht="24.75" customHeight="1">
      <c r="A444" s="144" t="s">
        <v>95</v>
      </c>
      <c r="B444" s="106">
        <v>12</v>
      </c>
      <c r="C444" s="106">
        <v>12</v>
      </c>
      <c r="D444" s="184"/>
      <c r="E444" s="29"/>
      <c r="F444" s="29"/>
      <c r="G444" s="29"/>
      <c r="H444" s="27"/>
      <c r="I444" s="184"/>
      <c r="J444" s="15"/>
      <c r="K444" s="44" t="s">
        <v>29</v>
      </c>
    </row>
    <row r="445" spans="1:12" ht="24.75" customHeight="1">
      <c r="A445" s="90" t="s">
        <v>90</v>
      </c>
      <c r="B445" s="106">
        <v>75</v>
      </c>
      <c r="C445" s="106">
        <v>75</v>
      </c>
      <c r="D445" s="184"/>
      <c r="E445" s="29"/>
      <c r="F445" s="29"/>
      <c r="G445" s="29"/>
      <c r="H445" s="27"/>
      <c r="I445" s="315"/>
      <c r="J445" s="15"/>
      <c r="K445" s="44" t="s">
        <v>85</v>
      </c>
      <c r="L445" s="130">
        <f>C461</f>
        <v>100</v>
      </c>
    </row>
    <row r="446" spans="1:11" ht="24.75" customHeight="1">
      <c r="A446" s="90" t="s">
        <v>84</v>
      </c>
      <c r="B446" s="106">
        <v>83</v>
      </c>
      <c r="C446" s="106">
        <v>83</v>
      </c>
      <c r="D446" s="184"/>
      <c r="E446" s="29"/>
      <c r="F446" s="29"/>
      <c r="G446" s="29"/>
      <c r="H446" s="27"/>
      <c r="I446" s="315"/>
      <c r="J446" s="15"/>
      <c r="K446" s="46" t="s">
        <v>86</v>
      </c>
    </row>
    <row r="447" spans="1:12" ht="24.75" customHeight="1">
      <c r="A447" s="192" t="s">
        <v>42</v>
      </c>
      <c r="B447" s="106">
        <v>1.7</v>
      </c>
      <c r="C447" s="106">
        <v>1.7</v>
      </c>
      <c r="D447" s="184"/>
      <c r="E447" s="29"/>
      <c r="F447" s="29"/>
      <c r="G447" s="29"/>
      <c r="H447" s="27"/>
      <c r="I447" s="315"/>
      <c r="J447" s="15"/>
      <c r="K447" s="44" t="s">
        <v>24</v>
      </c>
      <c r="L447" s="132">
        <f>C447+C455+C501+C537+C516</f>
        <v>36.900000000000006</v>
      </c>
    </row>
    <row r="448" spans="1:11" ht="24.75" customHeight="1">
      <c r="A448" s="192" t="s">
        <v>91</v>
      </c>
      <c r="B448" s="106">
        <v>0.6</v>
      </c>
      <c r="C448" s="106">
        <v>0.6</v>
      </c>
      <c r="D448" s="184"/>
      <c r="E448" s="29"/>
      <c r="F448" s="29"/>
      <c r="G448" s="29"/>
      <c r="H448" s="27"/>
      <c r="I448" s="315"/>
      <c r="J448" s="15"/>
      <c r="K448" s="44" t="s">
        <v>30</v>
      </c>
    </row>
    <row r="449" spans="1:11" ht="24.75" customHeight="1">
      <c r="A449" s="90" t="s">
        <v>43</v>
      </c>
      <c r="B449" s="106">
        <v>1.7</v>
      </c>
      <c r="C449" s="106">
        <v>1.7</v>
      </c>
      <c r="D449" s="184"/>
      <c r="E449" s="29"/>
      <c r="F449" s="29"/>
      <c r="G449" s="29"/>
      <c r="H449" s="27"/>
      <c r="I449" s="315"/>
      <c r="J449" s="15"/>
      <c r="K449" s="44" t="s">
        <v>146</v>
      </c>
    </row>
    <row r="450" spans="1:12" ht="24.75" customHeight="1">
      <c r="A450" s="353" t="s">
        <v>118</v>
      </c>
      <c r="B450" s="353"/>
      <c r="C450" s="353"/>
      <c r="D450" s="115" t="s">
        <v>160</v>
      </c>
      <c r="E450" s="98">
        <v>2.6</v>
      </c>
      <c r="F450" s="98">
        <v>2.5</v>
      </c>
      <c r="G450" s="98">
        <v>7.6</v>
      </c>
      <c r="H450" s="27">
        <f>E450*4+F450*9+G450*4</f>
        <v>63.3</v>
      </c>
      <c r="I450" s="30">
        <v>0.1</v>
      </c>
      <c r="J450" s="15"/>
      <c r="K450" s="43" t="s">
        <v>147</v>
      </c>
      <c r="L450" s="130">
        <f>C454</f>
        <v>2</v>
      </c>
    </row>
    <row r="451" spans="1:12" ht="24.75" customHeight="1">
      <c r="A451" s="90" t="s">
        <v>46</v>
      </c>
      <c r="B451" s="48">
        <v>20</v>
      </c>
      <c r="C451" s="48">
        <v>20</v>
      </c>
      <c r="D451" s="315"/>
      <c r="E451" s="116"/>
      <c r="F451" s="116"/>
      <c r="G451" s="116"/>
      <c r="H451" s="177"/>
      <c r="I451" s="97"/>
      <c r="J451" s="15"/>
      <c r="K451" s="44" t="s">
        <v>31</v>
      </c>
      <c r="L451" s="130">
        <f>C536</f>
        <v>0.4</v>
      </c>
    </row>
    <row r="452" spans="1:12" ht="24.75" customHeight="1">
      <c r="A452" s="63" t="s">
        <v>77</v>
      </c>
      <c r="B452" s="76">
        <v>8.5</v>
      </c>
      <c r="C452" s="76">
        <v>8</v>
      </c>
      <c r="D452" s="315"/>
      <c r="E452" s="117"/>
      <c r="F452" s="117"/>
      <c r="G452" s="117"/>
      <c r="H452" s="177"/>
      <c r="I452" s="97"/>
      <c r="J452" s="15"/>
      <c r="K452" s="44" t="s">
        <v>100</v>
      </c>
      <c r="L452" s="132">
        <f>C484</f>
        <v>64</v>
      </c>
    </row>
    <row r="453" spans="1:12" ht="43.5" customHeight="1">
      <c r="A453" s="343" t="s">
        <v>117</v>
      </c>
      <c r="B453" s="343"/>
      <c r="C453" s="343"/>
      <c r="D453" s="184">
        <v>150</v>
      </c>
      <c r="E453" s="29">
        <v>3</v>
      </c>
      <c r="F453" s="29">
        <v>2.3</v>
      </c>
      <c r="G453" s="29">
        <v>17.5</v>
      </c>
      <c r="H453" s="27">
        <f>G453*4+F453*9+E453*4</f>
        <v>102.7</v>
      </c>
      <c r="I453" s="30">
        <v>0.52</v>
      </c>
      <c r="J453" s="15"/>
      <c r="K453" s="43" t="s">
        <v>88</v>
      </c>
      <c r="L453" s="132">
        <f>C527</f>
        <v>37</v>
      </c>
    </row>
    <row r="454" spans="1:11" ht="24.75" customHeight="1">
      <c r="A454" s="90" t="s">
        <v>93</v>
      </c>
      <c r="B454" s="48">
        <v>2</v>
      </c>
      <c r="C454" s="48">
        <v>2</v>
      </c>
      <c r="D454" s="48"/>
      <c r="E454" s="96"/>
      <c r="F454" s="96"/>
      <c r="G454" s="96"/>
      <c r="H454" s="49"/>
      <c r="I454" s="97"/>
      <c r="J454" s="15"/>
      <c r="K454" s="43" t="s">
        <v>89</v>
      </c>
    </row>
    <row r="455" spans="1:12" ht="24.75" customHeight="1">
      <c r="A455" s="90" t="s">
        <v>42</v>
      </c>
      <c r="B455" s="48">
        <v>12</v>
      </c>
      <c r="C455" s="48">
        <v>12</v>
      </c>
      <c r="D455" s="48"/>
      <c r="E455" s="96"/>
      <c r="F455" s="96"/>
      <c r="G455" s="96"/>
      <c r="H455" s="49"/>
      <c r="I455" s="97"/>
      <c r="J455" s="15"/>
      <c r="K455" s="44" t="s">
        <v>32</v>
      </c>
      <c r="L455" s="132"/>
    </row>
    <row r="456" spans="1:12" ht="24.75" customHeight="1">
      <c r="A456" s="90" t="s">
        <v>90</v>
      </c>
      <c r="B456" s="48">
        <v>70</v>
      </c>
      <c r="C456" s="48">
        <v>70</v>
      </c>
      <c r="D456" s="48"/>
      <c r="E456" s="96"/>
      <c r="F456" s="96"/>
      <c r="G456" s="96"/>
      <c r="H456" s="96"/>
      <c r="I456" s="96"/>
      <c r="J456" s="15"/>
      <c r="K456" s="46" t="s">
        <v>33</v>
      </c>
      <c r="L456" s="132">
        <f>C445+C456+C497+C507</f>
        <v>294</v>
      </c>
    </row>
    <row r="457" spans="1:11" ht="43.5" customHeight="1">
      <c r="A457" s="90" t="s">
        <v>292</v>
      </c>
      <c r="B457" s="49">
        <f>B456*460/1000</f>
        <v>32.2</v>
      </c>
      <c r="C457" s="49">
        <f>C456*460/1000</f>
        <v>32.2</v>
      </c>
      <c r="D457" s="48"/>
      <c r="E457" s="96"/>
      <c r="F457" s="96"/>
      <c r="G457" s="96"/>
      <c r="H457" s="49"/>
      <c r="I457" s="97"/>
      <c r="J457" s="15"/>
      <c r="K457" s="43" t="s">
        <v>34</v>
      </c>
    </row>
    <row r="458" spans="1:12" ht="43.5" customHeight="1">
      <c r="A458" s="144" t="s">
        <v>293</v>
      </c>
      <c r="B458" s="49">
        <f>B456-B457</f>
        <v>37.8</v>
      </c>
      <c r="C458" s="49">
        <f>C456-C457</f>
        <v>37.8</v>
      </c>
      <c r="D458" s="48"/>
      <c r="E458" s="96"/>
      <c r="F458" s="96"/>
      <c r="G458" s="96"/>
      <c r="H458" s="49"/>
      <c r="I458" s="97"/>
      <c r="J458" s="15"/>
      <c r="K458" s="43" t="s">
        <v>35</v>
      </c>
      <c r="L458" s="132">
        <f>C481</f>
        <v>5</v>
      </c>
    </row>
    <row r="459" spans="1:12" ht="24.75" customHeight="1">
      <c r="A459" s="343" t="s">
        <v>38</v>
      </c>
      <c r="B459" s="343"/>
      <c r="C459" s="343"/>
      <c r="D459" s="184">
        <v>15</v>
      </c>
      <c r="E459" s="29">
        <v>0.9857142857142858</v>
      </c>
      <c r="F459" s="29">
        <v>0.17142857142857143</v>
      </c>
      <c r="G459" s="29">
        <v>5.014285714285714</v>
      </c>
      <c r="H459" s="27">
        <v>26.571428571428573</v>
      </c>
      <c r="I459" s="30">
        <v>0</v>
      </c>
      <c r="J459" s="15"/>
      <c r="K459" s="44" t="s">
        <v>101</v>
      </c>
      <c r="L459" s="130">
        <f>C452</f>
        <v>8</v>
      </c>
    </row>
    <row r="460" spans="1:12" ht="24.75" customHeight="1">
      <c r="A460" s="352" t="s">
        <v>105</v>
      </c>
      <c r="B460" s="352"/>
      <c r="C460" s="352"/>
      <c r="D460" s="185"/>
      <c r="E460" s="50">
        <f>E461+E462</f>
        <v>0.9</v>
      </c>
      <c r="F460" s="50">
        <f>F461+F462</f>
        <v>0.2</v>
      </c>
      <c r="G460" s="50">
        <f>G461+G462</f>
        <v>15.9</v>
      </c>
      <c r="H460" s="40">
        <f>H461+H462</f>
        <v>69.3</v>
      </c>
      <c r="I460" s="50">
        <f>I461+I462</f>
        <v>4</v>
      </c>
      <c r="J460" s="15"/>
      <c r="K460" s="43" t="s">
        <v>36</v>
      </c>
      <c r="L460" s="132">
        <f>C449+C480+C498</f>
        <v>9.7</v>
      </c>
    </row>
    <row r="461" spans="1:12" ht="24.75" customHeight="1">
      <c r="A461" s="312" t="s">
        <v>158</v>
      </c>
      <c r="B461" s="184">
        <v>100</v>
      </c>
      <c r="C461" s="184">
        <v>100</v>
      </c>
      <c r="D461" s="184">
        <v>100</v>
      </c>
      <c r="E461" s="29">
        <v>0.8</v>
      </c>
      <c r="F461" s="29">
        <v>0.2</v>
      </c>
      <c r="G461" s="29">
        <v>15.8</v>
      </c>
      <c r="H461" s="27">
        <f>E461*4+F461*9+G461*4</f>
        <v>68.2</v>
      </c>
      <c r="I461" s="30">
        <v>4</v>
      </c>
      <c r="J461" s="15"/>
      <c r="K461" s="43" t="s">
        <v>27</v>
      </c>
      <c r="L461" s="132">
        <f>C488+C517+C534</f>
        <v>9</v>
      </c>
    </row>
    <row r="462" spans="1:12" ht="43.5" customHeight="1">
      <c r="A462" s="312" t="s">
        <v>274</v>
      </c>
      <c r="B462" s="48">
        <v>3</v>
      </c>
      <c r="C462" s="48">
        <v>3</v>
      </c>
      <c r="D462" s="196">
        <v>3</v>
      </c>
      <c r="E462" s="197">
        <v>0.1</v>
      </c>
      <c r="F462" s="197">
        <v>0</v>
      </c>
      <c r="G462" s="197">
        <v>0.1</v>
      </c>
      <c r="H462" s="92">
        <v>1.1</v>
      </c>
      <c r="I462" s="30">
        <v>0</v>
      </c>
      <c r="J462" s="15"/>
      <c r="K462" s="44" t="s">
        <v>37</v>
      </c>
      <c r="L462" s="132">
        <f>C531</f>
        <v>4</v>
      </c>
    </row>
    <row r="463" spans="1:12" ht="24.75" customHeight="1">
      <c r="A463" s="341" t="s">
        <v>11</v>
      </c>
      <c r="B463" s="341"/>
      <c r="C463" s="341"/>
      <c r="D463" s="316">
        <f>205+D464+D483+D492+D499</f>
        <v>555</v>
      </c>
      <c r="E463" s="50">
        <f>SUM(E464:E504)</f>
        <v>17.054285714285715</v>
      </c>
      <c r="F463" s="50">
        <f>SUM(F464:F504)</f>
        <v>15.398571428571428</v>
      </c>
      <c r="G463" s="50">
        <f>SUM(G464:G504)</f>
        <v>56.16571428571428</v>
      </c>
      <c r="H463" s="40">
        <f>SUM(H464:H504)</f>
        <v>433.48857142857145</v>
      </c>
      <c r="I463" s="50">
        <f>SUM(I464:I504)</f>
        <v>32.253025641025644</v>
      </c>
      <c r="J463" s="15"/>
      <c r="K463" s="44" t="s">
        <v>141</v>
      </c>
      <c r="L463" s="131"/>
    </row>
    <row r="464" spans="1:11" ht="43.5" customHeight="1">
      <c r="A464" s="312" t="s">
        <v>282</v>
      </c>
      <c r="B464" s="49">
        <f>C464*1.82</f>
        <v>72.8</v>
      </c>
      <c r="C464" s="48">
        <v>40</v>
      </c>
      <c r="D464" s="184">
        <v>40</v>
      </c>
      <c r="E464" s="29">
        <v>0.3</v>
      </c>
      <c r="F464" s="29">
        <v>0.1</v>
      </c>
      <c r="G464" s="29">
        <v>0.6</v>
      </c>
      <c r="H464" s="92">
        <v>5.4</v>
      </c>
      <c r="I464" s="30">
        <v>0.9</v>
      </c>
      <c r="J464" s="15"/>
      <c r="K464" s="44" t="s">
        <v>142</v>
      </c>
    </row>
    <row r="465" spans="1:10" ht="24.75" customHeight="1">
      <c r="A465" s="333" t="s">
        <v>139</v>
      </c>
      <c r="B465" s="333"/>
      <c r="C465" s="333"/>
      <c r="D465" s="333"/>
      <c r="E465" s="333"/>
      <c r="F465" s="333"/>
      <c r="G465" s="333"/>
      <c r="H465" s="333"/>
      <c r="I465" s="333"/>
      <c r="J465" s="18"/>
    </row>
    <row r="466" spans="1:10" ht="43.5" customHeight="1">
      <c r="A466" s="334" t="s">
        <v>348</v>
      </c>
      <c r="B466" s="334"/>
      <c r="C466" s="334"/>
      <c r="D466" s="184">
        <v>40</v>
      </c>
      <c r="E466" s="29">
        <v>0.5</v>
      </c>
      <c r="F466" s="29">
        <v>0</v>
      </c>
      <c r="G466" s="29">
        <v>1.9</v>
      </c>
      <c r="H466" s="92">
        <f>E466*4+F466*9+G466*4</f>
        <v>9.6</v>
      </c>
      <c r="I466" s="30">
        <v>10</v>
      </c>
      <c r="J466" s="18"/>
    </row>
    <row r="467" spans="1:10" ht="24.75" customHeight="1">
      <c r="A467" s="26" t="s">
        <v>175</v>
      </c>
      <c r="B467" s="39">
        <f>C467*1.02</f>
        <v>40.8</v>
      </c>
      <c r="C467" s="33">
        <v>40</v>
      </c>
      <c r="D467" s="34"/>
      <c r="E467" s="47"/>
      <c r="F467" s="96"/>
      <c r="G467" s="96"/>
      <c r="H467" s="49"/>
      <c r="I467" s="94"/>
      <c r="J467" s="140"/>
    </row>
    <row r="468" spans="1:10" ht="24.75" customHeight="1">
      <c r="A468" s="26" t="s">
        <v>169</v>
      </c>
      <c r="B468" s="39">
        <f>C468*1.05</f>
        <v>42</v>
      </c>
      <c r="C468" s="33">
        <v>40</v>
      </c>
      <c r="D468" s="34"/>
      <c r="E468" s="47"/>
      <c r="F468" s="47"/>
      <c r="G468" s="47"/>
      <c r="H468" s="47"/>
      <c r="I468" s="47"/>
      <c r="J468" s="15"/>
    </row>
    <row r="469" spans="1:10" ht="43.5" customHeight="1">
      <c r="A469" s="90" t="s">
        <v>164</v>
      </c>
      <c r="B469" s="96">
        <f>C469*1.35</f>
        <v>2.7</v>
      </c>
      <c r="C469" s="49">
        <v>2</v>
      </c>
      <c r="D469" s="48"/>
      <c r="E469" s="96"/>
      <c r="F469" s="96"/>
      <c r="G469" s="96"/>
      <c r="H469" s="27"/>
      <c r="I469" s="231"/>
      <c r="J469" s="15"/>
    </row>
    <row r="470" spans="1:10" ht="43.5" customHeight="1">
      <c r="A470" s="334" t="s">
        <v>201</v>
      </c>
      <c r="B470" s="364"/>
      <c r="C470" s="364"/>
      <c r="D470" s="184" t="s">
        <v>40</v>
      </c>
      <c r="E470" s="98">
        <v>1.44</v>
      </c>
      <c r="F470" s="98">
        <v>1.92</v>
      </c>
      <c r="G470" s="98">
        <v>8.48</v>
      </c>
      <c r="H470" s="27">
        <f>E470*4+F470*9+G470*4</f>
        <v>56.96</v>
      </c>
      <c r="I470" s="30">
        <v>2.552</v>
      </c>
      <c r="J470" s="15"/>
    </row>
    <row r="471" spans="1:10" ht="24.75" customHeight="1">
      <c r="A471" s="90" t="s">
        <v>63</v>
      </c>
      <c r="B471" s="49">
        <f>C471*1.25</f>
        <v>20</v>
      </c>
      <c r="C471" s="48">
        <v>16</v>
      </c>
      <c r="D471" s="184"/>
      <c r="E471" s="2"/>
      <c r="F471" s="2"/>
      <c r="G471" s="2"/>
      <c r="H471" s="3"/>
      <c r="I471" s="230"/>
      <c r="J471" s="15"/>
    </row>
    <row r="472" spans="1:10" ht="24.75" customHeight="1">
      <c r="A472" s="63" t="s">
        <v>51</v>
      </c>
      <c r="B472" s="74">
        <f>C472*1.33</f>
        <v>79.80000000000001</v>
      </c>
      <c r="C472" s="4">
        <v>60</v>
      </c>
      <c r="D472" s="184"/>
      <c r="E472" s="2"/>
      <c r="F472" s="2"/>
      <c r="G472" s="2"/>
      <c r="H472" s="3"/>
      <c r="I472" s="1"/>
      <c r="J472" s="15"/>
    </row>
    <row r="473" spans="1:10" ht="24.75" customHeight="1">
      <c r="A473" s="63" t="s">
        <v>52</v>
      </c>
      <c r="B473" s="74">
        <f>C473*1.43</f>
        <v>85.8</v>
      </c>
      <c r="C473" s="4">
        <v>60</v>
      </c>
      <c r="D473" s="184"/>
      <c r="E473" s="2"/>
      <c r="F473" s="81"/>
      <c r="G473" s="81"/>
      <c r="H473" s="74"/>
      <c r="I473" s="230"/>
      <c r="J473" s="15"/>
    </row>
    <row r="474" spans="1:10" ht="24.75" customHeight="1">
      <c r="A474" s="63" t="s">
        <v>53</v>
      </c>
      <c r="B474" s="74">
        <f>C474*1.54</f>
        <v>92.4</v>
      </c>
      <c r="C474" s="4">
        <v>60</v>
      </c>
      <c r="D474" s="184"/>
      <c r="E474" s="2"/>
      <c r="F474" s="81"/>
      <c r="G474" s="81"/>
      <c r="H474" s="74"/>
      <c r="I474" s="230"/>
      <c r="J474" s="15"/>
    </row>
    <row r="475" spans="1:10" ht="24.75" customHeight="1">
      <c r="A475" s="63" t="s">
        <v>54</v>
      </c>
      <c r="B475" s="74">
        <f>C475*1.67</f>
        <v>100.19999999999999</v>
      </c>
      <c r="C475" s="4">
        <v>60</v>
      </c>
      <c r="D475" s="184"/>
      <c r="E475" s="2"/>
      <c r="F475" s="81"/>
      <c r="G475" s="81"/>
      <c r="H475" s="74"/>
      <c r="I475" s="230"/>
      <c r="J475" s="15"/>
    </row>
    <row r="476" spans="1:10" s="59" customFormat="1" ht="24.75" customHeight="1">
      <c r="A476" s="63" t="s">
        <v>55</v>
      </c>
      <c r="B476" s="74">
        <f>C476*1.25</f>
        <v>10</v>
      </c>
      <c r="C476" s="48">
        <v>8</v>
      </c>
      <c r="D476" s="184"/>
      <c r="E476" s="2"/>
      <c r="F476" s="81"/>
      <c r="G476" s="81"/>
      <c r="H476" s="74"/>
      <c r="I476" s="230"/>
      <c r="J476" s="56"/>
    </row>
    <row r="477" spans="1:10" ht="24.75" customHeight="1">
      <c r="A477" s="63" t="s">
        <v>47</v>
      </c>
      <c r="B477" s="74">
        <f>C477*1.33</f>
        <v>10.64</v>
      </c>
      <c r="C477" s="76">
        <v>8</v>
      </c>
      <c r="D477" s="184"/>
      <c r="E477" s="2"/>
      <c r="F477" s="81"/>
      <c r="G477" s="81"/>
      <c r="H477" s="74"/>
      <c r="I477" s="230"/>
      <c r="J477" s="15"/>
    </row>
    <row r="478" spans="1:10" ht="24.75" customHeight="1">
      <c r="A478" s="63" t="s">
        <v>56</v>
      </c>
      <c r="B478" s="74">
        <f>C478*1.19</f>
        <v>9.52</v>
      </c>
      <c r="C478" s="76">
        <v>8</v>
      </c>
      <c r="D478" s="184"/>
      <c r="E478" s="2"/>
      <c r="F478" s="81"/>
      <c r="G478" s="81"/>
      <c r="H478" s="74"/>
      <c r="I478" s="230"/>
      <c r="J478" s="15"/>
    </row>
    <row r="479" spans="1:10" ht="24.75" customHeight="1">
      <c r="A479" s="63" t="s">
        <v>127</v>
      </c>
      <c r="B479" s="49">
        <f>C479*1.82</f>
        <v>21.84</v>
      </c>
      <c r="C479" s="49">
        <v>12</v>
      </c>
      <c r="D479" s="184"/>
      <c r="E479" s="2"/>
      <c r="F479" s="81"/>
      <c r="G479" s="81"/>
      <c r="H479" s="74"/>
      <c r="I479" s="230"/>
      <c r="J479" s="15"/>
    </row>
    <row r="480" spans="1:10" ht="24.75" customHeight="1">
      <c r="A480" s="90" t="s">
        <v>106</v>
      </c>
      <c r="B480" s="48">
        <v>3</v>
      </c>
      <c r="C480" s="48">
        <v>3</v>
      </c>
      <c r="D480" s="184"/>
      <c r="E480" s="81"/>
      <c r="F480" s="81"/>
      <c r="G480" s="81"/>
      <c r="H480" s="74"/>
      <c r="I480" s="230"/>
      <c r="J480" s="15"/>
    </row>
    <row r="481" spans="1:10" ht="24.75" customHeight="1">
      <c r="A481" s="90" t="s">
        <v>57</v>
      </c>
      <c r="B481" s="48">
        <v>5</v>
      </c>
      <c r="C481" s="48">
        <v>5</v>
      </c>
      <c r="D481" s="184"/>
      <c r="E481" s="81"/>
      <c r="F481" s="81"/>
      <c r="G481" s="81"/>
      <c r="H481" s="74"/>
      <c r="I481" s="230"/>
      <c r="J481" s="15"/>
    </row>
    <row r="482" spans="1:10" ht="24.75" customHeight="1">
      <c r="A482" s="90" t="s">
        <v>236</v>
      </c>
      <c r="B482" s="48">
        <v>0.1</v>
      </c>
      <c r="C482" s="48">
        <v>0.1</v>
      </c>
      <c r="D482" s="193"/>
      <c r="E482" s="194"/>
      <c r="F482" s="194"/>
      <c r="G482" s="194"/>
      <c r="H482" s="73"/>
      <c r="I482" s="73"/>
      <c r="J482" s="15"/>
    </row>
    <row r="483" spans="1:10" ht="24.75" customHeight="1">
      <c r="A483" s="337" t="s">
        <v>229</v>
      </c>
      <c r="B483" s="337"/>
      <c r="C483" s="337"/>
      <c r="D483" s="184">
        <v>70</v>
      </c>
      <c r="E483" s="2">
        <v>10.2</v>
      </c>
      <c r="F483" s="2">
        <v>9.3</v>
      </c>
      <c r="G483" s="2">
        <v>2.1</v>
      </c>
      <c r="H483" s="27">
        <f>E483*4+F483*9+G483*4</f>
        <v>132.9</v>
      </c>
      <c r="I483" s="1">
        <v>0.16</v>
      </c>
      <c r="J483" s="15"/>
    </row>
    <row r="484" spans="1:10" ht="24.75" customHeight="1">
      <c r="A484" s="69" t="s">
        <v>49</v>
      </c>
      <c r="B484" s="66">
        <f>C484*1.36</f>
        <v>87.04</v>
      </c>
      <c r="C484" s="72">
        <v>64</v>
      </c>
      <c r="D484" s="184"/>
      <c r="E484" s="9"/>
      <c r="F484" s="9"/>
      <c r="G484" s="9"/>
      <c r="H484" s="27"/>
      <c r="I484" s="314"/>
      <c r="J484" s="15"/>
    </row>
    <row r="485" spans="1:10" ht="24.75" customHeight="1">
      <c r="A485" s="69" t="s">
        <v>50</v>
      </c>
      <c r="B485" s="139">
        <f>C485*1.18</f>
        <v>75.52</v>
      </c>
      <c r="C485" s="72">
        <v>64</v>
      </c>
      <c r="D485" s="184"/>
      <c r="E485" s="9"/>
      <c r="F485" s="96"/>
      <c r="G485" s="96"/>
      <c r="H485" s="49"/>
      <c r="I485" s="315"/>
      <c r="J485" s="15"/>
    </row>
    <row r="486" spans="1:10" ht="24.75" customHeight="1">
      <c r="A486" s="118" t="s">
        <v>97</v>
      </c>
      <c r="B486" s="139">
        <v>64</v>
      </c>
      <c r="C486" s="72">
        <v>64</v>
      </c>
      <c r="D486" s="184"/>
      <c r="E486" s="9"/>
      <c r="F486" s="96"/>
      <c r="G486" s="96"/>
      <c r="H486" s="49"/>
      <c r="I486" s="315"/>
      <c r="J486" s="15"/>
    </row>
    <row r="487" spans="1:10" ht="24.75" customHeight="1">
      <c r="A487" s="63" t="s">
        <v>132</v>
      </c>
      <c r="B487" s="74"/>
      <c r="C487" s="39">
        <v>40</v>
      </c>
      <c r="D487" s="184"/>
      <c r="E487" s="2"/>
      <c r="F487" s="81"/>
      <c r="G487" s="81"/>
      <c r="H487" s="49"/>
      <c r="I487" s="80"/>
      <c r="J487" s="15"/>
    </row>
    <row r="488" spans="1:10" ht="24.75" customHeight="1">
      <c r="A488" s="63" t="s">
        <v>48</v>
      </c>
      <c r="B488" s="76">
        <v>4</v>
      </c>
      <c r="C488" s="76">
        <v>4</v>
      </c>
      <c r="D488" s="184"/>
      <c r="E488" s="2"/>
      <c r="F488" s="81"/>
      <c r="G488" s="81"/>
      <c r="H488" s="49"/>
      <c r="I488" s="80"/>
      <c r="J488" s="15"/>
    </row>
    <row r="489" spans="1:10" ht="24.75" customHeight="1">
      <c r="A489" s="63" t="s">
        <v>56</v>
      </c>
      <c r="B489" s="74">
        <f>C489*1.19</f>
        <v>9.52</v>
      </c>
      <c r="C489" s="76">
        <v>8</v>
      </c>
      <c r="D489" s="48"/>
      <c r="E489" s="81"/>
      <c r="F489" s="81"/>
      <c r="G489" s="81"/>
      <c r="H489" s="49"/>
      <c r="I489" s="80"/>
      <c r="J489" s="15"/>
    </row>
    <row r="490" spans="1:10" ht="43.5" customHeight="1">
      <c r="A490" s="108" t="s">
        <v>184</v>
      </c>
      <c r="B490" s="147">
        <v>4</v>
      </c>
      <c r="C490" s="147">
        <v>4</v>
      </c>
      <c r="D490" s="204"/>
      <c r="E490" s="195"/>
      <c r="F490" s="195"/>
      <c r="G490" s="195"/>
      <c r="H490" s="176"/>
      <c r="I490" s="120"/>
      <c r="J490" s="15"/>
    </row>
    <row r="491" spans="1:10" ht="24.75" customHeight="1">
      <c r="A491" s="37" t="s">
        <v>62</v>
      </c>
      <c r="B491" s="4">
        <v>1.5</v>
      </c>
      <c r="C491" s="4">
        <v>1.5</v>
      </c>
      <c r="D491" s="184"/>
      <c r="E491" s="2"/>
      <c r="F491" s="2"/>
      <c r="G491" s="2"/>
      <c r="H491" s="27"/>
      <c r="I491" s="80"/>
      <c r="J491" s="15"/>
    </row>
    <row r="492" spans="1:10" ht="24.75" customHeight="1">
      <c r="A492" s="359" t="s">
        <v>180</v>
      </c>
      <c r="B492" s="359"/>
      <c r="C492" s="359"/>
      <c r="D492" s="184">
        <v>120</v>
      </c>
      <c r="E492" s="83">
        <v>2.4</v>
      </c>
      <c r="F492" s="83">
        <v>3.6</v>
      </c>
      <c r="G492" s="83">
        <v>15.1</v>
      </c>
      <c r="H492" s="119">
        <f>E492*4+F492*9+G492*4</f>
        <v>102.4</v>
      </c>
      <c r="I492" s="83">
        <v>8.307692307692308</v>
      </c>
      <c r="J492" s="15"/>
    </row>
    <row r="493" spans="1:10" ht="24.75" customHeight="1">
      <c r="A493" s="26" t="s">
        <v>51</v>
      </c>
      <c r="B493" s="39">
        <f>C493*1.33</f>
        <v>135.66</v>
      </c>
      <c r="C493" s="33">
        <v>102</v>
      </c>
      <c r="D493" s="34"/>
      <c r="E493" s="82"/>
      <c r="F493" s="82"/>
      <c r="G493" s="82"/>
      <c r="H493" s="33"/>
      <c r="I493" s="33"/>
      <c r="J493" s="15"/>
    </row>
    <row r="494" spans="1:10" ht="24.75" customHeight="1">
      <c r="A494" s="26" t="s">
        <v>52</v>
      </c>
      <c r="B494" s="39">
        <f>C494*1.43</f>
        <v>145.85999999999999</v>
      </c>
      <c r="C494" s="33">
        <v>102</v>
      </c>
      <c r="D494" s="34"/>
      <c r="E494" s="82"/>
      <c r="F494" s="82"/>
      <c r="G494" s="82"/>
      <c r="H494" s="72"/>
      <c r="I494" s="54"/>
      <c r="J494" s="15"/>
    </row>
    <row r="495" spans="1:10" ht="24.75" customHeight="1">
      <c r="A495" s="63" t="s">
        <v>53</v>
      </c>
      <c r="B495" s="39">
        <f>C495*1.54</f>
        <v>157.08</v>
      </c>
      <c r="C495" s="33">
        <v>102</v>
      </c>
      <c r="D495" s="34"/>
      <c r="E495" s="82"/>
      <c r="F495" s="82"/>
      <c r="G495" s="82"/>
      <c r="H495" s="72"/>
      <c r="I495" s="54"/>
      <c r="J495" s="15"/>
    </row>
    <row r="496" spans="1:10" ht="24.75" customHeight="1">
      <c r="A496" s="63" t="s">
        <v>54</v>
      </c>
      <c r="B496" s="39">
        <f>C496*1.67</f>
        <v>170.34</v>
      </c>
      <c r="C496" s="33">
        <v>102</v>
      </c>
      <c r="D496" s="34"/>
      <c r="E496" s="82"/>
      <c r="F496" s="82"/>
      <c r="G496" s="82"/>
      <c r="H496" s="72"/>
      <c r="I496" s="54"/>
      <c r="J496" s="16"/>
    </row>
    <row r="497" spans="1:10" ht="24.75" customHeight="1">
      <c r="A497" s="26" t="s">
        <v>90</v>
      </c>
      <c r="B497" s="33">
        <v>19</v>
      </c>
      <c r="C497" s="39">
        <v>19</v>
      </c>
      <c r="D497" s="34"/>
      <c r="E497" s="82"/>
      <c r="F497" s="82"/>
      <c r="G497" s="82"/>
      <c r="H497" s="72"/>
      <c r="I497" s="54"/>
      <c r="J497" s="16"/>
    </row>
    <row r="498" spans="1:10" ht="24.75" customHeight="1">
      <c r="A498" s="63" t="s">
        <v>43</v>
      </c>
      <c r="B498" s="33">
        <v>5</v>
      </c>
      <c r="C498" s="33">
        <v>5</v>
      </c>
      <c r="D498" s="34"/>
      <c r="E498" s="82"/>
      <c r="F498" s="82"/>
      <c r="G498" s="82"/>
      <c r="H498" s="72"/>
      <c r="I498" s="53"/>
      <c r="J498" s="16"/>
    </row>
    <row r="499" spans="1:10" ht="43.5" customHeight="1">
      <c r="A499" s="339" t="s">
        <v>149</v>
      </c>
      <c r="B499" s="339"/>
      <c r="C499" s="339"/>
      <c r="D499" s="184">
        <v>120</v>
      </c>
      <c r="E499" s="29">
        <v>0.1</v>
      </c>
      <c r="F499" s="29">
        <v>0.1</v>
      </c>
      <c r="G499" s="29">
        <v>17.5</v>
      </c>
      <c r="H499" s="91">
        <f>G499*4+F499*9+E499*4</f>
        <v>71.30000000000001</v>
      </c>
      <c r="I499" s="30">
        <v>10.333333333333334</v>
      </c>
      <c r="J499" s="16"/>
    </row>
    <row r="500" spans="1:10" ht="43.5" customHeight="1">
      <c r="A500" s="105" t="s">
        <v>133</v>
      </c>
      <c r="B500" s="7">
        <f>C500*1.14</f>
        <v>34.199999999999996</v>
      </c>
      <c r="C500" s="4">
        <v>30</v>
      </c>
      <c r="D500" s="184"/>
      <c r="E500" s="29"/>
      <c r="F500" s="29"/>
      <c r="G500" s="29"/>
      <c r="H500" s="27"/>
      <c r="I500" s="97"/>
      <c r="J500" s="16"/>
    </row>
    <row r="501" spans="1:10" ht="24.75" customHeight="1">
      <c r="A501" s="37" t="s">
        <v>42</v>
      </c>
      <c r="B501" s="106">
        <v>10</v>
      </c>
      <c r="C501" s="106">
        <v>10</v>
      </c>
      <c r="D501" s="184"/>
      <c r="E501" s="29"/>
      <c r="F501" s="29"/>
      <c r="G501" s="29"/>
      <c r="H501" s="27"/>
      <c r="I501" s="30"/>
      <c r="J501" s="16"/>
    </row>
    <row r="502" spans="1:10" ht="24.75" customHeight="1">
      <c r="A502" s="337" t="s">
        <v>128</v>
      </c>
      <c r="B502" s="337"/>
      <c r="C502" s="337"/>
      <c r="D502" s="184">
        <v>10</v>
      </c>
      <c r="E502" s="2">
        <v>0.8</v>
      </c>
      <c r="F502" s="2">
        <v>0.15</v>
      </c>
      <c r="G502" s="2">
        <v>3.8</v>
      </c>
      <c r="H502" s="27">
        <v>19.5</v>
      </c>
      <c r="I502" s="8">
        <v>0</v>
      </c>
      <c r="J502" s="16"/>
    </row>
    <row r="503" spans="1:10" ht="43.5" customHeight="1">
      <c r="A503" s="79" t="s">
        <v>129</v>
      </c>
      <c r="B503" s="79"/>
      <c r="C503" s="79"/>
      <c r="D503" s="184">
        <v>10</v>
      </c>
      <c r="E503" s="2"/>
      <c r="F503" s="2"/>
      <c r="G503" s="2"/>
      <c r="H503" s="2"/>
      <c r="I503" s="2"/>
      <c r="J503" s="16"/>
    </row>
    <row r="504" spans="1:10" ht="24.75" customHeight="1">
      <c r="A504" s="337" t="s">
        <v>38</v>
      </c>
      <c r="B504" s="337"/>
      <c r="C504" s="337"/>
      <c r="D504" s="184">
        <v>20</v>
      </c>
      <c r="E504" s="2">
        <v>1.3142857142857143</v>
      </c>
      <c r="F504" s="2">
        <v>0.2285714285714286</v>
      </c>
      <c r="G504" s="2">
        <v>6.685714285714285</v>
      </c>
      <c r="H504" s="27">
        <v>35.42857142857143</v>
      </c>
      <c r="I504" s="2">
        <v>0</v>
      </c>
      <c r="J504" s="16"/>
    </row>
    <row r="505" spans="1:10" ht="24.75" customHeight="1">
      <c r="A505" s="341" t="s">
        <v>12</v>
      </c>
      <c r="B505" s="341"/>
      <c r="C505" s="341"/>
      <c r="D505" s="316">
        <f aca="true" t="shared" si="3" ref="D505:I505">D506+D507</f>
        <v>145</v>
      </c>
      <c r="E505" s="50">
        <f t="shared" si="3"/>
        <v>5.3</v>
      </c>
      <c r="F505" s="50">
        <f t="shared" si="3"/>
        <v>6.26</v>
      </c>
      <c r="G505" s="50">
        <f t="shared" si="3"/>
        <v>18.85333333333333</v>
      </c>
      <c r="H505" s="50">
        <f t="shared" si="3"/>
        <v>152.95333333333332</v>
      </c>
      <c r="I505" s="50">
        <f t="shared" si="3"/>
        <v>0.9533333333333334</v>
      </c>
      <c r="J505" s="16"/>
    </row>
    <row r="506" spans="1:10" ht="43.5" customHeight="1">
      <c r="A506" s="312" t="s">
        <v>294</v>
      </c>
      <c r="B506" s="39">
        <v>15</v>
      </c>
      <c r="C506" s="39">
        <v>15</v>
      </c>
      <c r="D506" s="184">
        <v>15</v>
      </c>
      <c r="E506" s="2">
        <v>1.4</v>
      </c>
      <c r="F506" s="2">
        <v>2.1</v>
      </c>
      <c r="G506" s="2">
        <v>11.4</v>
      </c>
      <c r="H506" s="27">
        <f>E506*4+F506*9+G506*4</f>
        <v>70.1</v>
      </c>
      <c r="I506" s="8">
        <v>0</v>
      </c>
      <c r="J506" s="16"/>
    </row>
    <row r="507" spans="1:10" ht="43.5" customHeight="1">
      <c r="A507" s="221" t="s">
        <v>156</v>
      </c>
      <c r="B507" s="48">
        <v>134</v>
      </c>
      <c r="C507" s="48">
        <v>130</v>
      </c>
      <c r="D507" s="196">
        <v>130</v>
      </c>
      <c r="E507" s="197">
        <v>3.9</v>
      </c>
      <c r="F507" s="197">
        <v>4.16</v>
      </c>
      <c r="G507" s="197">
        <v>7.453333333333333</v>
      </c>
      <c r="H507" s="92">
        <v>82.85333333333334</v>
      </c>
      <c r="I507" s="30">
        <v>0.9533333333333334</v>
      </c>
      <c r="J507" s="16"/>
    </row>
    <row r="508" spans="1:10" ht="24.75" customHeight="1">
      <c r="A508" s="335" t="s">
        <v>139</v>
      </c>
      <c r="B508" s="335"/>
      <c r="C508" s="335"/>
      <c r="D508" s="335"/>
      <c r="E508" s="335"/>
      <c r="F508" s="335"/>
      <c r="G508" s="335"/>
      <c r="H508" s="335"/>
      <c r="I508" s="335"/>
      <c r="J508" s="16"/>
    </row>
    <row r="509" spans="1:10" ht="43.5" customHeight="1">
      <c r="A509" s="312" t="s">
        <v>119</v>
      </c>
      <c r="B509" s="48">
        <v>137</v>
      </c>
      <c r="C509" s="48">
        <v>130</v>
      </c>
      <c r="D509" s="196">
        <v>130</v>
      </c>
      <c r="E509" s="197">
        <v>3.5533333333333332</v>
      </c>
      <c r="F509" s="197">
        <v>4.2</v>
      </c>
      <c r="G509" s="197">
        <v>5.72</v>
      </c>
      <c r="H509" s="92">
        <f>E509*4+F509*9+G509*4</f>
        <v>74.89333333333333</v>
      </c>
      <c r="I509" s="30">
        <v>0.6933333333333334</v>
      </c>
      <c r="J509" s="16"/>
    </row>
    <row r="510" spans="1:10" ht="24.75" customHeight="1">
      <c r="A510" s="338" t="s">
        <v>237</v>
      </c>
      <c r="B510" s="338"/>
      <c r="C510" s="338"/>
      <c r="D510" s="318">
        <f>D511+D526+D535</f>
        <v>290</v>
      </c>
      <c r="E510" s="102">
        <f>E511+E526+E535+E538</f>
        <v>7.7</v>
      </c>
      <c r="F510" s="102">
        <f>F511+F526+F535+F538</f>
        <v>9</v>
      </c>
      <c r="G510" s="102">
        <f>G511+G526+G535+G538</f>
        <v>32.699999999999996</v>
      </c>
      <c r="H510" s="103">
        <f>H511+H526+H535+H538</f>
        <v>242.6</v>
      </c>
      <c r="I510" s="102">
        <f>I511+I526+I535+I538</f>
        <v>2.56</v>
      </c>
      <c r="J510" s="16"/>
    </row>
    <row r="511" spans="1:10" ht="43.5" customHeight="1">
      <c r="A511" s="339" t="s">
        <v>304</v>
      </c>
      <c r="B511" s="339"/>
      <c r="C511" s="339"/>
      <c r="D511" s="184">
        <v>60</v>
      </c>
      <c r="E511" s="29">
        <v>0.7</v>
      </c>
      <c r="F511" s="29">
        <v>3</v>
      </c>
      <c r="G511" s="29">
        <v>11.8</v>
      </c>
      <c r="H511" s="27">
        <f>E511*4+F511*9+G511*4</f>
        <v>77</v>
      </c>
      <c r="I511" s="30">
        <v>2.2</v>
      </c>
      <c r="J511" s="16"/>
    </row>
    <row r="512" spans="1:10" ht="43.5" customHeight="1">
      <c r="A512" s="71" t="s">
        <v>265</v>
      </c>
      <c r="B512" s="74">
        <f>C512*1.25</f>
        <v>46.25</v>
      </c>
      <c r="C512" s="75">
        <v>37</v>
      </c>
      <c r="D512" s="29"/>
      <c r="E512" s="2"/>
      <c r="F512" s="2"/>
      <c r="G512" s="2"/>
      <c r="H512" s="3"/>
      <c r="I512" s="232"/>
      <c r="J512" s="16"/>
    </row>
    <row r="513" spans="1:10" ht="24.75" customHeight="1">
      <c r="A513" s="37" t="s">
        <v>47</v>
      </c>
      <c r="B513" s="74">
        <f>C513*1.33</f>
        <v>49.21</v>
      </c>
      <c r="C513" s="75">
        <v>37</v>
      </c>
      <c r="D513" s="29"/>
      <c r="E513" s="2"/>
      <c r="F513" s="2"/>
      <c r="G513" s="2"/>
      <c r="H513" s="2"/>
      <c r="I513" s="2"/>
      <c r="J513" s="16"/>
    </row>
    <row r="514" spans="1:10" ht="43.5" customHeight="1">
      <c r="A514" s="70" t="s">
        <v>271</v>
      </c>
      <c r="B514" s="74">
        <f>C514*1.14</f>
        <v>42.18</v>
      </c>
      <c r="C514" s="75">
        <v>37</v>
      </c>
      <c r="D514" s="29"/>
      <c r="E514" s="2"/>
      <c r="F514" s="2"/>
      <c r="G514" s="2"/>
      <c r="H514" s="2"/>
      <c r="I514" s="2"/>
      <c r="J514" s="16"/>
    </row>
    <row r="515" spans="1:10" ht="43.5" customHeight="1">
      <c r="A515" s="70" t="s">
        <v>133</v>
      </c>
      <c r="B515" s="74">
        <f>C515*1.14</f>
        <v>25.08</v>
      </c>
      <c r="C515" s="75">
        <v>22</v>
      </c>
      <c r="D515" s="29"/>
      <c r="E515" s="2"/>
      <c r="F515" s="2"/>
      <c r="G515" s="2"/>
      <c r="H515" s="2"/>
      <c r="I515" s="2"/>
      <c r="J515" s="16"/>
    </row>
    <row r="516" spans="1:10" ht="24.75" customHeight="1">
      <c r="A516" s="26" t="s">
        <v>42</v>
      </c>
      <c r="B516" s="164">
        <v>1.2</v>
      </c>
      <c r="C516" s="164">
        <v>1.2</v>
      </c>
      <c r="D516" s="29"/>
      <c r="E516" s="2"/>
      <c r="F516" s="2"/>
      <c r="G516" s="2"/>
      <c r="H516" s="3"/>
      <c r="I516" s="232"/>
      <c r="J516" s="16"/>
    </row>
    <row r="517" spans="1:10" ht="24.75" customHeight="1">
      <c r="A517" s="26" t="s">
        <v>48</v>
      </c>
      <c r="B517" s="33">
        <v>3</v>
      </c>
      <c r="C517" s="33">
        <v>3</v>
      </c>
      <c r="D517" s="29"/>
      <c r="E517" s="199"/>
      <c r="F517" s="199"/>
      <c r="G517" s="199"/>
      <c r="H517" s="173"/>
      <c r="I517" s="199"/>
      <c r="J517" s="16"/>
    </row>
    <row r="518" spans="1:10" ht="24.75" customHeight="1">
      <c r="A518" s="373" t="s">
        <v>139</v>
      </c>
      <c r="B518" s="373"/>
      <c r="C518" s="373"/>
      <c r="D518" s="373"/>
      <c r="E518" s="373"/>
      <c r="F518" s="373"/>
      <c r="G518" s="373"/>
      <c r="H518" s="373"/>
      <c r="I518" s="373"/>
      <c r="J518" s="16"/>
    </row>
    <row r="519" spans="1:10" ht="43.5" customHeight="1">
      <c r="A519" s="334" t="s">
        <v>165</v>
      </c>
      <c r="B519" s="334"/>
      <c r="C519" s="334"/>
      <c r="D519" s="184">
        <v>60</v>
      </c>
      <c r="E519" s="29">
        <v>0.6</v>
      </c>
      <c r="F519" s="29">
        <v>3.1</v>
      </c>
      <c r="G519" s="29">
        <v>2.3</v>
      </c>
      <c r="H519" s="92">
        <f>E519*4+F519*9+G519*4</f>
        <v>39.5</v>
      </c>
      <c r="I519" s="30">
        <v>14.6</v>
      </c>
      <c r="J519" s="16"/>
    </row>
    <row r="520" spans="1:10" ht="24.75" customHeight="1">
      <c r="A520" s="71" t="s">
        <v>166</v>
      </c>
      <c r="B520" s="39">
        <f>C520*1.02</f>
        <v>30.6</v>
      </c>
      <c r="C520" s="33">
        <v>30</v>
      </c>
      <c r="D520" s="34"/>
      <c r="E520" s="47"/>
      <c r="F520" s="47"/>
      <c r="G520" s="47"/>
      <c r="H520" s="72"/>
      <c r="I520" s="100"/>
      <c r="J520" s="16"/>
    </row>
    <row r="521" spans="1:10" ht="24.75" customHeight="1">
      <c r="A521" s="26" t="s">
        <v>167</v>
      </c>
      <c r="B521" s="39">
        <f>C521*1.18</f>
        <v>35.4</v>
      </c>
      <c r="C521" s="33">
        <v>30</v>
      </c>
      <c r="D521" s="34"/>
      <c r="E521" s="47"/>
      <c r="F521" s="47"/>
      <c r="G521" s="47"/>
      <c r="H521" s="72"/>
      <c r="I521" s="100"/>
      <c r="J521" s="16"/>
    </row>
    <row r="522" spans="1:10" ht="24.75" customHeight="1">
      <c r="A522" s="26" t="s">
        <v>175</v>
      </c>
      <c r="B522" s="39">
        <f>C522*1.02</f>
        <v>27.54</v>
      </c>
      <c r="C522" s="33">
        <v>27</v>
      </c>
      <c r="D522" s="34"/>
      <c r="E522" s="47"/>
      <c r="F522" s="96"/>
      <c r="G522" s="96"/>
      <c r="H522" s="49"/>
      <c r="I522" s="94"/>
      <c r="J522" s="16"/>
    </row>
    <row r="523" spans="1:10" ht="24.75" customHeight="1">
      <c r="A523" s="26" t="s">
        <v>169</v>
      </c>
      <c r="B523" s="39">
        <f>C523*1.05</f>
        <v>28.35</v>
      </c>
      <c r="C523" s="33">
        <v>27</v>
      </c>
      <c r="D523" s="34"/>
      <c r="E523" s="47"/>
      <c r="F523" s="96"/>
      <c r="G523" s="96"/>
      <c r="H523" s="49"/>
      <c r="I523" s="94"/>
      <c r="J523" s="16"/>
    </row>
    <row r="524" spans="1:10" ht="43.5" customHeight="1">
      <c r="A524" s="105" t="s">
        <v>176</v>
      </c>
      <c r="B524" s="39">
        <v>3</v>
      </c>
      <c r="C524" s="33">
        <v>3</v>
      </c>
      <c r="D524" s="34"/>
      <c r="E524" s="47"/>
      <c r="F524" s="96"/>
      <c r="G524" s="96"/>
      <c r="H524" s="49"/>
      <c r="I524" s="94"/>
      <c r="J524" s="16"/>
    </row>
    <row r="525" spans="1:10" ht="43.5" customHeight="1">
      <c r="A525" s="90" t="s">
        <v>164</v>
      </c>
      <c r="B525" s="96">
        <f>C525*1.35</f>
        <v>2.7</v>
      </c>
      <c r="C525" s="49">
        <v>2</v>
      </c>
      <c r="D525" s="48"/>
      <c r="E525" s="96"/>
      <c r="F525" s="96"/>
      <c r="G525" s="96"/>
      <c r="H525" s="27"/>
      <c r="I525" s="231"/>
      <c r="J525" s="16"/>
    </row>
    <row r="526" spans="1:10" ht="43.5" customHeight="1">
      <c r="A526" s="343" t="s">
        <v>459</v>
      </c>
      <c r="B526" s="343"/>
      <c r="C526" s="343"/>
      <c r="D526" s="184">
        <v>50</v>
      </c>
      <c r="E526" s="29">
        <v>6.2</v>
      </c>
      <c r="F526" s="29">
        <v>5.9</v>
      </c>
      <c r="G526" s="29">
        <v>7</v>
      </c>
      <c r="H526" s="27">
        <f>E526*4+F526*9+G526*4</f>
        <v>105.9</v>
      </c>
      <c r="I526" s="30">
        <v>0.36</v>
      </c>
      <c r="J526" s="16"/>
    </row>
    <row r="527" spans="1:10" ht="43.5" customHeight="1">
      <c r="A527" s="65" t="s">
        <v>460</v>
      </c>
      <c r="B527" s="93">
        <f>C527</f>
        <v>37</v>
      </c>
      <c r="C527" s="171">
        <v>37</v>
      </c>
      <c r="D527" s="48"/>
      <c r="E527" s="96"/>
      <c r="F527" s="96"/>
      <c r="G527" s="96"/>
      <c r="H527" s="49"/>
      <c r="I527" s="48"/>
      <c r="J527" s="16"/>
    </row>
    <row r="528" spans="1:10" ht="43.5" customHeight="1">
      <c r="A528" s="65" t="s">
        <v>296</v>
      </c>
      <c r="B528" s="49">
        <f>C528*2.32</f>
        <v>85.83999999999999</v>
      </c>
      <c r="C528" s="171">
        <v>37</v>
      </c>
      <c r="D528" s="48"/>
      <c r="E528" s="96"/>
      <c r="F528" s="96"/>
      <c r="G528" s="96"/>
      <c r="H528" s="49"/>
      <c r="I528" s="48"/>
      <c r="J528" s="16"/>
    </row>
    <row r="529" spans="1:10" ht="43.5" customHeight="1">
      <c r="A529" s="65" t="s">
        <v>303</v>
      </c>
      <c r="B529" s="49">
        <f>C529*1.27</f>
        <v>46.99</v>
      </c>
      <c r="C529" s="171">
        <v>37</v>
      </c>
      <c r="D529" s="48"/>
      <c r="E529" s="96"/>
      <c r="F529" s="96"/>
      <c r="G529" s="96"/>
      <c r="H529" s="49"/>
      <c r="I529" s="48"/>
      <c r="J529" s="16"/>
    </row>
    <row r="530" spans="1:10" ht="24.75" customHeight="1">
      <c r="A530" s="86" t="s">
        <v>46</v>
      </c>
      <c r="B530" s="72">
        <v>11</v>
      </c>
      <c r="C530" s="311">
        <v>11</v>
      </c>
      <c r="D530" s="34"/>
      <c r="E530" s="47"/>
      <c r="F530" s="47"/>
      <c r="G530" s="47"/>
      <c r="H530" s="72"/>
      <c r="I530" s="109"/>
      <c r="J530" s="15"/>
    </row>
    <row r="531" spans="1:10" ht="24.75" customHeight="1">
      <c r="A531" s="105" t="s">
        <v>135</v>
      </c>
      <c r="B531" s="72">
        <v>4</v>
      </c>
      <c r="C531" s="311">
        <v>4</v>
      </c>
      <c r="D531" s="72"/>
      <c r="E531" s="47"/>
      <c r="F531" s="47"/>
      <c r="G531" s="47"/>
      <c r="H531" s="72"/>
      <c r="I531" s="109"/>
      <c r="J531" s="148"/>
    </row>
    <row r="532" spans="1:10" ht="43.5" customHeight="1">
      <c r="A532" s="86" t="s">
        <v>461</v>
      </c>
      <c r="B532" s="72">
        <v>10</v>
      </c>
      <c r="C532" s="72">
        <v>10</v>
      </c>
      <c r="D532" s="34"/>
      <c r="E532" s="47"/>
      <c r="F532" s="47"/>
      <c r="G532" s="47"/>
      <c r="H532" s="72"/>
      <c r="I532" s="109"/>
      <c r="J532" s="148"/>
    </row>
    <row r="533" spans="1:10" ht="24.75" customHeight="1">
      <c r="A533" s="86" t="s">
        <v>62</v>
      </c>
      <c r="B533" s="72">
        <v>4</v>
      </c>
      <c r="C533" s="72">
        <v>4</v>
      </c>
      <c r="D533" s="34"/>
      <c r="E533" s="47"/>
      <c r="F533" s="47"/>
      <c r="G533" s="47"/>
      <c r="H533" s="72"/>
      <c r="I533" s="109"/>
      <c r="J533" s="148"/>
    </row>
    <row r="534" spans="1:10" ht="24.75" customHeight="1">
      <c r="A534" s="162" t="s">
        <v>48</v>
      </c>
      <c r="B534" s="93">
        <v>2</v>
      </c>
      <c r="C534" s="171">
        <v>2</v>
      </c>
      <c r="D534" s="34"/>
      <c r="E534" s="47"/>
      <c r="F534" s="47"/>
      <c r="G534" s="47"/>
      <c r="H534" s="72"/>
      <c r="I534" s="109"/>
      <c r="J534" s="148"/>
    </row>
    <row r="535" spans="1:10" ht="24.75" customHeight="1">
      <c r="A535" s="343" t="s">
        <v>157</v>
      </c>
      <c r="B535" s="343"/>
      <c r="C535" s="343"/>
      <c r="D535" s="184">
        <v>180</v>
      </c>
      <c r="E535" s="29">
        <v>0.1</v>
      </c>
      <c r="F535" s="29">
        <v>0</v>
      </c>
      <c r="G535" s="29">
        <v>10.6</v>
      </c>
      <c r="H535" s="27">
        <f>E535*4+F535*9+G535*4</f>
        <v>42.8</v>
      </c>
      <c r="I535" s="30">
        <v>0</v>
      </c>
      <c r="J535" s="148"/>
    </row>
    <row r="536" spans="1:10" ht="24.75" customHeight="1">
      <c r="A536" s="90" t="s">
        <v>44</v>
      </c>
      <c r="B536" s="48">
        <v>0.4</v>
      </c>
      <c r="C536" s="48">
        <v>0.4</v>
      </c>
      <c r="D536" s="48"/>
      <c r="E536" s="96"/>
      <c r="F536" s="96"/>
      <c r="G536" s="96"/>
      <c r="H536" s="49"/>
      <c r="I536" s="30"/>
      <c r="J536" s="148"/>
    </row>
    <row r="537" spans="1:10" ht="24.75" customHeight="1">
      <c r="A537" s="90" t="s">
        <v>42</v>
      </c>
      <c r="B537" s="48">
        <v>12</v>
      </c>
      <c r="C537" s="48">
        <v>12</v>
      </c>
      <c r="D537" s="48"/>
      <c r="E537" s="96"/>
      <c r="F537" s="96"/>
      <c r="G537" s="96"/>
      <c r="H537" s="49"/>
      <c r="I537" s="94"/>
      <c r="J537" s="148"/>
    </row>
    <row r="538" spans="1:10" ht="24.75" customHeight="1">
      <c r="A538" s="343" t="s">
        <v>38</v>
      </c>
      <c r="B538" s="343"/>
      <c r="C538" s="343"/>
      <c r="D538" s="184">
        <v>10</v>
      </c>
      <c r="E538" s="29">
        <v>0.7</v>
      </c>
      <c r="F538" s="29">
        <v>0.1</v>
      </c>
      <c r="G538" s="29">
        <v>3.3</v>
      </c>
      <c r="H538" s="27">
        <f>E538*4+F538*9+G538*4</f>
        <v>16.9</v>
      </c>
      <c r="I538" s="30">
        <v>0</v>
      </c>
      <c r="J538" s="148"/>
    </row>
    <row r="539" spans="1:10" ht="24.75" customHeight="1">
      <c r="A539" s="378" t="s">
        <v>23</v>
      </c>
      <c r="B539" s="379"/>
      <c r="C539" s="379"/>
      <c r="D539" s="379"/>
      <c r="E539" s="101">
        <f>E441+E463+E505+E460+E510</f>
        <v>41.94</v>
      </c>
      <c r="F539" s="101">
        <f>F441+F463+F505+F460+F510</f>
        <v>41.23</v>
      </c>
      <c r="G539" s="101">
        <f>G441+G463+G505+G460+G510</f>
        <v>164.0333333333333</v>
      </c>
      <c r="H539" s="110">
        <f>H441+H463+H505+H460+H510</f>
        <v>1198.3133333333333</v>
      </c>
      <c r="I539" s="101">
        <f>I441+I463+I505+I460+I510</f>
        <v>41.18635897435898</v>
      </c>
      <c r="J539" s="148"/>
    </row>
    <row r="540" spans="1:10" ht="24.75" customHeight="1">
      <c r="A540" s="336" t="s">
        <v>17</v>
      </c>
      <c r="B540" s="336"/>
      <c r="C540" s="336"/>
      <c r="D540" s="336"/>
      <c r="E540" s="336"/>
      <c r="F540" s="336"/>
      <c r="G540" s="336"/>
      <c r="H540" s="336"/>
      <c r="I540" s="336"/>
      <c r="J540" s="148"/>
    </row>
    <row r="541" spans="1:11" ht="24.75" customHeight="1">
      <c r="A541" s="340" t="s">
        <v>1</v>
      </c>
      <c r="B541" s="340" t="s">
        <v>2</v>
      </c>
      <c r="C541" s="340" t="s">
        <v>3</v>
      </c>
      <c r="D541" s="340" t="s">
        <v>4</v>
      </c>
      <c r="E541" s="340"/>
      <c r="F541" s="340"/>
      <c r="G541" s="340"/>
      <c r="H541" s="340"/>
      <c r="I541" s="229" t="s">
        <v>230</v>
      </c>
      <c r="J541" s="148"/>
      <c r="K541" s="130" t="s">
        <v>17</v>
      </c>
    </row>
    <row r="542" spans="1:12" ht="24.75" customHeight="1">
      <c r="A542" s="340"/>
      <c r="B542" s="340"/>
      <c r="C542" s="340"/>
      <c r="D542" s="78" t="s">
        <v>5</v>
      </c>
      <c r="E542" s="288" t="s">
        <v>6</v>
      </c>
      <c r="F542" s="288" t="s">
        <v>7</v>
      </c>
      <c r="G542" s="288" t="s">
        <v>8</v>
      </c>
      <c r="H542" s="89" t="s">
        <v>9</v>
      </c>
      <c r="I542" s="229" t="s">
        <v>92</v>
      </c>
      <c r="J542" s="148"/>
      <c r="K542" s="43" t="s">
        <v>38</v>
      </c>
      <c r="L542" s="132">
        <f>D612</f>
        <v>30</v>
      </c>
    </row>
    <row r="543" spans="1:12" ht="24.75" customHeight="1">
      <c r="A543" s="341" t="s">
        <v>10</v>
      </c>
      <c r="B543" s="341"/>
      <c r="C543" s="341"/>
      <c r="D543" s="316">
        <f>D544+30+D553+D560+D563</f>
        <v>443</v>
      </c>
      <c r="E543" s="50">
        <f>E544+E553+E559</f>
        <v>10.53</v>
      </c>
      <c r="F543" s="50">
        <f>F544+F553+F550</f>
        <v>9.399999999999999</v>
      </c>
      <c r="G543" s="50">
        <f>G544+G553+G550</f>
        <v>50.7</v>
      </c>
      <c r="H543" s="40">
        <f>H544+H553+H550</f>
        <v>332.6</v>
      </c>
      <c r="I543" s="40">
        <f>I544+I553+I550</f>
        <v>1.7099999999999997</v>
      </c>
      <c r="J543" s="148"/>
      <c r="K543" s="44" t="s">
        <v>39</v>
      </c>
      <c r="L543" s="132">
        <f>D610+C551+D614</f>
        <v>45</v>
      </c>
    </row>
    <row r="544" spans="1:12" ht="43.5" customHeight="1">
      <c r="A544" s="343" t="s">
        <v>210</v>
      </c>
      <c r="B544" s="343"/>
      <c r="C544" s="343"/>
      <c r="D544" s="184">
        <v>130</v>
      </c>
      <c r="E544" s="29">
        <v>5.5</v>
      </c>
      <c r="F544" s="29">
        <v>6.2</v>
      </c>
      <c r="G544" s="29">
        <v>17.5</v>
      </c>
      <c r="H544" s="92">
        <f>E544*4+F544*9+G544*4</f>
        <v>147.8</v>
      </c>
      <c r="I544" s="161">
        <v>0.6</v>
      </c>
      <c r="J544" s="148"/>
      <c r="K544" s="44" t="s">
        <v>98</v>
      </c>
      <c r="L544" s="132">
        <f>B621</f>
        <v>6</v>
      </c>
    </row>
    <row r="545" spans="1:12" ht="24.75" customHeight="1">
      <c r="A545" s="90" t="s">
        <v>41</v>
      </c>
      <c r="B545" s="49">
        <v>16</v>
      </c>
      <c r="C545" s="49">
        <v>16</v>
      </c>
      <c r="D545" s="48"/>
      <c r="E545" s="47"/>
      <c r="F545" s="47"/>
      <c r="G545" s="47"/>
      <c r="H545" s="47"/>
      <c r="I545" s="47"/>
      <c r="J545" s="16"/>
      <c r="K545" s="45" t="s">
        <v>99</v>
      </c>
      <c r="L545" s="132">
        <f>C545+C600</f>
        <v>46</v>
      </c>
    </row>
    <row r="546" spans="1:11" ht="24.75" customHeight="1">
      <c r="A546" s="90" t="s">
        <v>90</v>
      </c>
      <c r="B546" s="48">
        <v>121</v>
      </c>
      <c r="C546" s="48">
        <v>121</v>
      </c>
      <c r="D546" s="48"/>
      <c r="E546" s="47"/>
      <c r="F546" s="47"/>
      <c r="G546" s="47"/>
      <c r="H546" s="72"/>
      <c r="I546" s="100"/>
      <c r="J546" s="24"/>
      <c r="K546" s="45" t="s">
        <v>81</v>
      </c>
    </row>
    <row r="547" spans="1:12" ht="24.75" customHeight="1">
      <c r="A547" s="90" t="s">
        <v>42</v>
      </c>
      <c r="B547" s="49">
        <v>3</v>
      </c>
      <c r="C547" s="49">
        <v>3</v>
      </c>
      <c r="D547" s="48"/>
      <c r="E547" s="47"/>
      <c r="F547" s="47"/>
      <c r="G547" s="47"/>
      <c r="H547" s="27"/>
      <c r="I547" s="30"/>
      <c r="J547" s="24"/>
      <c r="K547" s="44" t="s">
        <v>26</v>
      </c>
      <c r="L547" s="132">
        <f>C583</f>
        <v>36</v>
      </c>
    </row>
    <row r="548" spans="1:12" ht="24.75" customHeight="1">
      <c r="A548" s="192" t="s">
        <v>91</v>
      </c>
      <c r="B548" s="96">
        <v>0.7</v>
      </c>
      <c r="C548" s="96">
        <v>0.7</v>
      </c>
      <c r="D548" s="48"/>
      <c r="E548" s="47"/>
      <c r="F548" s="47"/>
      <c r="G548" s="47"/>
      <c r="H548" s="27"/>
      <c r="I548" s="30"/>
      <c r="J548" s="23"/>
      <c r="K548" s="44" t="s">
        <v>28</v>
      </c>
      <c r="L548" s="132">
        <f>C566+C587+C589+C590+C591+C601+C603+C594+C569</f>
        <v>128.5</v>
      </c>
    </row>
    <row r="549" spans="1:12" ht="24.75" customHeight="1">
      <c r="A549" s="90" t="s">
        <v>43</v>
      </c>
      <c r="B549" s="48">
        <v>3</v>
      </c>
      <c r="C549" s="48">
        <v>3</v>
      </c>
      <c r="D549" s="48"/>
      <c r="E549" s="47"/>
      <c r="F549" s="47"/>
      <c r="G549" s="47"/>
      <c r="H549" s="27"/>
      <c r="I549" s="30"/>
      <c r="J549" s="23"/>
      <c r="K549" s="44" t="s">
        <v>25</v>
      </c>
      <c r="L549" s="130">
        <f>C605</f>
        <v>12</v>
      </c>
    </row>
    <row r="550" spans="1:12" ht="43.5" customHeight="1">
      <c r="A550" s="337" t="s">
        <v>161</v>
      </c>
      <c r="B550" s="337"/>
      <c r="C550" s="337"/>
      <c r="D550" s="114" t="s">
        <v>64</v>
      </c>
      <c r="E550" s="29">
        <v>1.2</v>
      </c>
      <c r="F550" s="29">
        <v>0.2</v>
      </c>
      <c r="G550" s="29">
        <v>17.8</v>
      </c>
      <c r="H550" s="27">
        <f>E550*4+F550*9+G550*4</f>
        <v>77.8</v>
      </c>
      <c r="I550" s="30">
        <v>0.41</v>
      </c>
      <c r="J550" s="15"/>
      <c r="K550" s="44" t="s">
        <v>29</v>
      </c>
      <c r="L550" s="130">
        <f>C561</f>
        <v>10</v>
      </c>
    </row>
    <row r="551" spans="1:11" ht="24.75" customHeight="1">
      <c r="A551" s="192" t="s">
        <v>46</v>
      </c>
      <c r="B551" s="106">
        <v>20</v>
      </c>
      <c r="C551" s="106">
        <v>20</v>
      </c>
      <c r="D551" s="184"/>
      <c r="E551" s="29"/>
      <c r="F551" s="29"/>
      <c r="G551" s="29"/>
      <c r="H551" s="27"/>
      <c r="I551" s="234"/>
      <c r="J551" s="15"/>
      <c r="K551" s="44" t="s">
        <v>85</v>
      </c>
    </row>
    <row r="552" spans="1:11" ht="43.5" customHeight="1">
      <c r="A552" s="70" t="s">
        <v>130</v>
      </c>
      <c r="B552" s="4">
        <v>10.2</v>
      </c>
      <c r="C552" s="4">
        <v>10</v>
      </c>
      <c r="D552" s="184"/>
      <c r="E552" s="29"/>
      <c r="F552" s="29"/>
      <c r="G552" s="29"/>
      <c r="H552" s="27"/>
      <c r="I552" s="234"/>
      <c r="J552" s="15"/>
      <c r="K552" s="46" t="s">
        <v>86</v>
      </c>
    </row>
    <row r="553" spans="1:12" ht="24.75" customHeight="1">
      <c r="A553" s="343" t="s">
        <v>148</v>
      </c>
      <c r="B553" s="343"/>
      <c r="C553" s="343"/>
      <c r="D553" s="184">
        <v>180</v>
      </c>
      <c r="E553" s="29">
        <v>4.6</v>
      </c>
      <c r="F553" s="29">
        <v>3</v>
      </c>
      <c r="G553" s="29">
        <v>15.4</v>
      </c>
      <c r="H553" s="92">
        <f>E553*4+F553*9+G553*4</f>
        <v>107</v>
      </c>
      <c r="I553" s="30">
        <v>0.7</v>
      </c>
      <c r="J553" s="15"/>
      <c r="K553" s="44" t="s">
        <v>24</v>
      </c>
      <c r="L553" s="132">
        <f>C558+C608+C547+C633+B622+C562</f>
        <v>43</v>
      </c>
    </row>
    <row r="554" spans="1:12" ht="24.75" customHeight="1">
      <c r="A554" s="90" t="s">
        <v>104</v>
      </c>
      <c r="B554" s="48">
        <v>1.5</v>
      </c>
      <c r="C554" s="48">
        <v>1.5</v>
      </c>
      <c r="D554" s="48"/>
      <c r="E554" s="96"/>
      <c r="F554" s="96"/>
      <c r="G554" s="96"/>
      <c r="H554" s="49"/>
      <c r="I554" s="97"/>
      <c r="J554" s="15"/>
      <c r="K554" s="44" t="s">
        <v>30</v>
      </c>
      <c r="L554" s="130">
        <f>C552</f>
        <v>10</v>
      </c>
    </row>
    <row r="555" spans="1:12" ht="24.75" customHeight="1">
      <c r="A555" s="90" t="s">
        <v>90</v>
      </c>
      <c r="B555" s="48">
        <v>130</v>
      </c>
      <c r="C555" s="48">
        <v>130</v>
      </c>
      <c r="D555" s="48"/>
      <c r="E555" s="96"/>
      <c r="F555" s="96"/>
      <c r="G555" s="96"/>
      <c r="H555" s="49"/>
      <c r="I555" s="97"/>
      <c r="J555" s="15"/>
      <c r="K555" s="44" t="s">
        <v>146</v>
      </c>
      <c r="L555" s="130">
        <f>C554</f>
        <v>1.5</v>
      </c>
    </row>
    <row r="556" spans="1:11" ht="43.5" customHeight="1">
      <c r="A556" s="90" t="s">
        <v>292</v>
      </c>
      <c r="B556" s="49">
        <f>B555*460/1000</f>
        <v>59.8</v>
      </c>
      <c r="C556" s="49">
        <f>C555*460/1000</f>
        <v>59.8</v>
      </c>
      <c r="D556" s="48"/>
      <c r="E556" s="96"/>
      <c r="F556" s="96"/>
      <c r="G556" s="96"/>
      <c r="H556" s="49"/>
      <c r="I556" s="97"/>
      <c r="J556" s="15"/>
      <c r="K556" s="43" t="s">
        <v>147</v>
      </c>
    </row>
    <row r="557" spans="1:12" ht="43.5" customHeight="1">
      <c r="A557" s="144" t="s">
        <v>293</v>
      </c>
      <c r="B557" s="49">
        <f>B555-B556</f>
        <v>70.2</v>
      </c>
      <c r="C557" s="49">
        <f>C555-C556</f>
        <v>70.2</v>
      </c>
      <c r="D557" s="48"/>
      <c r="E557" s="96"/>
      <c r="F557" s="96"/>
      <c r="G557" s="96"/>
      <c r="H557" s="49"/>
      <c r="I557" s="97"/>
      <c r="J557" s="15"/>
      <c r="K557" s="44" t="s">
        <v>31</v>
      </c>
      <c r="L557" s="130">
        <f>C629</f>
        <v>0.4</v>
      </c>
    </row>
    <row r="558" spans="1:12" ht="24.75" customHeight="1">
      <c r="A558" s="90" t="s">
        <v>42</v>
      </c>
      <c r="B558" s="48">
        <v>12</v>
      </c>
      <c r="C558" s="48">
        <v>12</v>
      </c>
      <c r="D558" s="48"/>
      <c r="E558" s="96"/>
      <c r="F558" s="96"/>
      <c r="G558" s="96"/>
      <c r="H558" s="49"/>
      <c r="I558" s="94"/>
      <c r="J558" s="15"/>
      <c r="K558" s="44" t="s">
        <v>100</v>
      </c>
      <c r="L558" s="132">
        <f>C596+C581</f>
        <v>79</v>
      </c>
    </row>
    <row r="559" spans="1:12" ht="24.75" customHeight="1">
      <c r="A559" s="352" t="s">
        <v>105</v>
      </c>
      <c r="B559" s="352"/>
      <c r="C559" s="352"/>
      <c r="D559" s="185"/>
      <c r="E559" s="50">
        <f>E560+E563</f>
        <v>0.43000000000000005</v>
      </c>
      <c r="F559" s="50">
        <f>F560+F563</f>
        <v>0.02</v>
      </c>
      <c r="G559" s="50">
        <f>G560+G563</f>
        <v>17.900000000000002</v>
      </c>
      <c r="H559" s="40">
        <f>H560+H563</f>
        <v>73.8</v>
      </c>
      <c r="I559" s="50">
        <f>I560+I563</f>
        <v>17.8</v>
      </c>
      <c r="J559" s="15"/>
      <c r="K559" s="43" t="s">
        <v>88</v>
      </c>
      <c r="L559" s="132"/>
    </row>
    <row r="560" spans="1:11" ht="24.75" customHeight="1">
      <c r="A560" s="337" t="s">
        <v>107</v>
      </c>
      <c r="B560" s="357"/>
      <c r="C560" s="357"/>
      <c r="D560" s="319">
        <v>100</v>
      </c>
      <c r="E560" s="29">
        <v>0.33</v>
      </c>
      <c r="F560" s="29">
        <v>0.02</v>
      </c>
      <c r="G560" s="29">
        <v>17.8</v>
      </c>
      <c r="H560" s="27">
        <f>E560*4+F560*9+G560*4</f>
        <v>72.7</v>
      </c>
      <c r="I560" s="30">
        <v>17.8</v>
      </c>
      <c r="J560" s="15"/>
      <c r="K560" s="43" t="s">
        <v>89</v>
      </c>
    </row>
    <row r="561" spans="1:11" ht="24.75" customHeight="1">
      <c r="A561" s="52" t="s">
        <v>76</v>
      </c>
      <c r="B561" s="51">
        <v>10</v>
      </c>
      <c r="C561" s="51">
        <v>10</v>
      </c>
      <c r="D561" s="184"/>
      <c r="E561" s="107"/>
      <c r="F561" s="107"/>
      <c r="G561" s="107"/>
      <c r="H561" s="119"/>
      <c r="I561" s="94"/>
      <c r="J561" s="15"/>
      <c r="K561" s="44" t="s">
        <v>32</v>
      </c>
    </row>
    <row r="562" spans="1:12" ht="24.75" customHeight="1">
      <c r="A562" s="52" t="s">
        <v>42</v>
      </c>
      <c r="B562" s="51">
        <v>4</v>
      </c>
      <c r="C562" s="51">
        <v>4</v>
      </c>
      <c r="D562" s="184"/>
      <c r="E562" s="201"/>
      <c r="F562" s="201"/>
      <c r="G562" s="201"/>
      <c r="H562" s="119"/>
      <c r="I562" s="94"/>
      <c r="J562" s="15"/>
      <c r="K562" s="46" t="s">
        <v>33</v>
      </c>
      <c r="L562" s="132">
        <f>C555+C546+C615+C630+C625+C627</f>
        <v>512</v>
      </c>
    </row>
    <row r="563" spans="1:12" ht="43.5" customHeight="1">
      <c r="A563" s="312" t="s">
        <v>274</v>
      </c>
      <c r="B563" s="48">
        <v>3</v>
      </c>
      <c r="C563" s="48">
        <v>3</v>
      </c>
      <c r="D563" s="196">
        <v>3</v>
      </c>
      <c r="E563" s="197">
        <v>0.1</v>
      </c>
      <c r="F563" s="197">
        <v>0</v>
      </c>
      <c r="G563" s="197">
        <v>0.1</v>
      </c>
      <c r="H563" s="92">
        <v>1.1</v>
      </c>
      <c r="I563" s="30">
        <v>0</v>
      </c>
      <c r="J563" s="15"/>
      <c r="K563" s="43" t="s">
        <v>34</v>
      </c>
      <c r="L563" s="132">
        <f>C620</f>
        <v>58</v>
      </c>
    </row>
    <row r="564" spans="1:12" ht="24.75" customHeight="1">
      <c r="A564" s="341" t="s">
        <v>11</v>
      </c>
      <c r="B564" s="341"/>
      <c r="C564" s="341"/>
      <c r="D564" s="316">
        <f>D565+215+D595+D604</f>
        <v>525</v>
      </c>
      <c r="E564" s="50">
        <f>E565+E580+E595+E604+E610+E612</f>
        <v>18.971428571428575</v>
      </c>
      <c r="F564" s="50">
        <f>F565+F580+F595+F604+F610+F612</f>
        <v>13.542857142857144</v>
      </c>
      <c r="G564" s="50">
        <f>G565+G580+G595+G604+G610+G612</f>
        <v>56.92857142857143</v>
      </c>
      <c r="H564" s="40">
        <f>H565+H580+H595+H604+H610+H612</f>
        <v>427.5428571428572</v>
      </c>
      <c r="I564" s="50">
        <f>I565+I580+I595+I604+I610+I612</f>
        <v>4.58</v>
      </c>
      <c r="J564" s="15"/>
      <c r="K564" s="43" t="s">
        <v>35</v>
      </c>
      <c r="L564" s="132">
        <f>C593+B624</f>
        <v>12</v>
      </c>
    </row>
    <row r="565" spans="1:12" ht="43.5" customHeight="1">
      <c r="A565" s="339" t="s">
        <v>266</v>
      </c>
      <c r="B565" s="339"/>
      <c r="C565" s="339"/>
      <c r="D565" s="184">
        <v>40</v>
      </c>
      <c r="E565" s="2">
        <v>0.6</v>
      </c>
      <c r="F565" s="2">
        <v>2</v>
      </c>
      <c r="G565" s="2">
        <v>2.7</v>
      </c>
      <c r="H565" s="92">
        <f>E565*4+F565*9+G565*4</f>
        <v>31.2</v>
      </c>
      <c r="I565" s="8">
        <v>0.7</v>
      </c>
      <c r="J565" s="15"/>
      <c r="K565" s="44" t="s">
        <v>101</v>
      </c>
      <c r="L565" s="132"/>
    </row>
    <row r="566" spans="1:12" ht="24.75" customHeight="1">
      <c r="A566" s="63" t="s">
        <v>55</v>
      </c>
      <c r="B566" s="74">
        <f>C566*1.25</f>
        <v>26.25</v>
      </c>
      <c r="C566" s="76">
        <v>21</v>
      </c>
      <c r="D566" s="48"/>
      <c r="E566" s="81"/>
      <c r="F566" s="2"/>
      <c r="G566" s="2"/>
      <c r="H566" s="27"/>
      <c r="I566" s="8"/>
      <c r="J566" s="15"/>
      <c r="K566" s="43" t="s">
        <v>36</v>
      </c>
      <c r="L566" s="132">
        <f>C592+C549+C626</f>
        <v>6.6</v>
      </c>
    </row>
    <row r="567" spans="1:12" ht="24.75" customHeight="1">
      <c r="A567" s="63" t="s">
        <v>47</v>
      </c>
      <c r="B567" s="74">
        <f>C567*1.33</f>
        <v>27.93</v>
      </c>
      <c r="C567" s="76">
        <v>21</v>
      </c>
      <c r="D567" s="48"/>
      <c r="E567" s="81"/>
      <c r="F567" s="81"/>
      <c r="G567" s="81"/>
      <c r="H567" s="74"/>
      <c r="I567" s="76"/>
      <c r="J567" s="15"/>
      <c r="K567" s="43" t="s">
        <v>27</v>
      </c>
      <c r="L567" s="132">
        <f>C571+C598</f>
        <v>6</v>
      </c>
    </row>
    <row r="568" spans="1:12" ht="43.5" customHeight="1">
      <c r="A568" s="70" t="s">
        <v>271</v>
      </c>
      <c r="B568" s="74">
        <f>C568*1.14</f>
        <v>23.939999999999998</v>
      </c>
      <c r="C568" s="75">
        <v>21</v>
      </c>
      <c r="D568" s="29"/>
      <c r="E568" s="2"/>
      <c r="F568" s="2"/>
      <c r="G568" s="2"/>
      <c r="H568" s="2"/>
      <c r="I568" s="2"/>
      <c r="J568" s="15"/>
      <c r="K568" s="44" t="s">
        <v>37</v>
      </c>
      <c r="L568" s="132">
        <f>B623</f>
        <v>4</v>
      </c>
    </row>
    <row r="569" spans="1:11" ht="24.75" customHeight="1">
      <c r="A569" s="63" t="s">
        <v>80</v>
      </c>
      <c r="B569" s="74">
        <f>C569*1.25</f>
        <v>28.75</v>
      </c>
      <c r="C569" s="76">
        <v>23</v>
      </c>
      <c r="D569" s="48"/>
      <c r="E569" s="81"/>
      <c r="F569" s="2"/>
      <c r="G569" s="2"/>
      <c r="H569" s="27"/>
      <c r="I569" s="8"/>
      <c r="J569" s="15"/>
      <c r="K569" s="44" t="s">
        <v>141</v>
      </c>
    </row>
    <row r="570" spans="1:12" ht="24.75" customHeight="1">
      <c r="A570" s="63" t="s">
        <v>47</v>
      </c>
      <c r="B570" s="74">
        <f>C570*1.33</f>
        <v>30.590000000000003</v>
      </c>
      <c r="C570" s="76">
        <v>23</v>
      </c>
      <c r="D570" s="48"/>
      <c r="E570" s="81"/>
      <c r="F570" s="81"/>
      <c r="G570" s="81"/>
      <c r="H570" s="74"/>
      <c r="I570" s="76"/>
      <c r="J570" s="15"/>
      <c r="K570" s="44" t="s">
        <v>142</v>
      </c>
      <c r="L570" s="132">
        <f>C609</f>
        <v>5</v>
      </c>
    </row>
    <row r="571" spans="1:10" ht="24.75" customHeight="1">
      <c r="A571" s="26" t="s">
        <v>48</v>
      </c>
      <c r="B571" s="33">
        <v>2</v>
      </c>
      <c r="C571" s="33">
        <v>2</v>
      </c>
      <c r="D571" s="34"/>
      <c r="E571" s="82"/>
      <c r="F571" s="82"/>
      <c r="G571" s="82"/>
      <c r="H571" s="72"/>
      <c r="I571" s="8"/>
      <c r="J571" s="15"/>
    </row>
    <row r="572" spans="1:10" ht="24.75" customHeight="1">
      <c r="A572" s="333" t="s">
        <v>139</v>
      </c>
      <c r="B572" s="333"/>
      <c r="C572" s="333"/>
      <c r="D572" s="333"/>
      <c r="E572" s="333"/>
      <c r="F572" s="333"/>
      <c r="G572" s="333"/>
      <c r="H572" s="333"/>
      <c r="I572" s="333"/>
      <c r="J572" s="15"/>
    </row>
    <row r="573" spans="1:10" ht="43.5" customHeight="1">
      <c r="A573" s="312" t="s">
        <v>276</v>
      </c>
      <c r="B573" s="49">
        <f>C573*1.82</f>
        <v>72.8</v>
      </c>
      <c r="C573" s="48">
        <v>40</v>
      </c>
      <c r="D573" s="184">
        <v>40</v>
      </c>
      <c r="E573" s="29">
        <v>0.3</v>
      </c>
      <c r="F573" s="29">
        <v>0.1</v>
      </c>
      <c r="G573" s="29">
        <v>0.6</v>
      </c>
      <c r="H573" s="92">
        <f>E573*4+F573*9+G573*4</f>
        <v>4.5</v>
      </c>
      <c r="I573" s="30">
        <v>0.9</v>
      </c>
      <c r="J573" s="15"/>
    </row>
    <row r="574" spans="1:10" ht="24.75" customHeight="1">
      <c r="A574" s="333" t="s">
        <v>139</v>
      </c>
      <c r="B574" s="333"/>
      <c r="C574" s="333"/>
      <c r="D574" s="333"/>
      <c r="E574" s="333"/>
      <c r="F574" s="333"/>
      <c r="G574" s="333"/>
      <c r="H574" s="333"/>
      <c r="I574" s="333"/>
      <c r="J574" s="15"/>
    </row>
    <row r="575" spans="1:10" s="59" customFormat="1" ht="43.5" customHeight="1">
      <c r="A575" s="334" t="s">
        <v>259</v>
      </c>
      <c r="B575" s="334"/>
      <c r="C575" s="334"/>
      <c r="D575" s="184">
        <v>40</v>
      </c>
      <c r="E575" s="29">
        <v>0.5</v>
      </c>
      <c r="F575" s="29">
        <v>2.3</v>
      </c>
      <c r="G575" s="29">
        <v>1.5</v>
      </c>
      <c r="H575" s="92">
        <f>E575*4+F575*9+G575*4</f>
        <v>28.7</v>
      </c>
      <c r="I575" s="30">
        <v>10</v>
      </c>
      <c r="J575" s="56"/>
    </row>
    <row r="576" spans="1:10" ht="24.75" customHeight="1">
      <c r="A576" s="26" t="s">
        <v>175</v>
      </c>
      <c r="B576" s="39">
        <f>C576*1.02</f>
        <v>40.8</v>
      </c>
      <c r="C576" s="33">
        <v>40</v>
      </c>
      <c r="D576" s="34"/>
      <c r="E576" s="47"/>
      <c r="F576" s="96"/>
      <c r="G576" s="96"/>
      <c r="H576" s="49"/>
      <c r="I576" s="94"/>
      <c r="J576" s="15"/>
    </row>
    <row r="577" spans="1:10" ht="24.75" customHeight="1">
      <c r="A577" s="26" t="s">
        <v>169</v>
      </c>
      <c r="B577" s="39">
        <f>C577*1.05</f>
        <v>42</v>
      </c>
      <c r="C577" s="33">
        <v>40</v>
      </c>
      <c r="D577" s="34"/>
      <c r="E577" s="47"/>
      <c r="F577" s="96"/>
      <c r="G577" s="96"/>
      <c r="H577" s="49"/>
      <c r="I577" s="94"/>
      <c r="J577" s="15"/>
    </row>
    <row r="578" spans="1:10" ht="43.5" customHeight="1">
      <c r="A578" s="105" t="s">
        <v>170</v>
      </c>
      <c r="B578" s="76">
        <v>2</v>
      </c>
      <c r="C578" s="76">
        <v>2</v>
      </c>
      <c r="D578" s="99"/>
      <c r="E578" s="107"/>
      <c r="F578" s="107"/>
      <c r="G578" s="29"/>
      <c r="H578" s="27"/>
      <c r="I578" s="30"/>
      <c r="J578" s="15"/>
    </row>
    <row r="579" spans="1:10" ht="43.5" customHeight="1">
      <c r="A579" s="90" t="s">
        <v>164</v>
      </c>
      <c r="B579" s="96">
        <f>C579*1.35</f>
        <v>2.7</v>
      </c>
      <c r="C579" s="49">
        <v>2</v>
      </c>
      <c r="D579" s="48"/>
      <c r="E579" s="96"/>
      <c r="F579" s="96"/>
      <c r="G579" s="96"/>
      <c r="H579" s="27"/>
      <c r="I579" s="231"/>
      <c r="J579" s="15"/>
    </row>
    <row r="580" spans="1:10" ht="43.5" customHeight="1">
      <c r="A580" s="339" t="s">
        <v>111</v>
      </c>
      <c r="B580" s="356"/>
      <c r="C580" s="356"/>
      <c r="D580" s="165" t="s">
        <v>124</v>
      </c>
      <c r="E580" s="2">
        <v>3.6</v>
      </c>
      <c r="F580" s="2">
        <v>2.7</v>
      </c>
      <c r="G580" s="2">
        <v>7.6</v>
      </c>
      <c r="H580" s="27">
        <f>E580*4+F580*9+G580*4</f>
        <v>69.1</v>
      </c>
      <c r="I580" s="8">
        <v>2.99</v>
      </c>
      <c r="J580" s="15"/>
    </row>
    <row r="581" spans="1:10" ht="24.75" customHeight="1">
      <c r="A581" s="69" t="s">
        <v>49</v>
      </c>
      <c r="B581" s="57">
        <f>C581*1.35</f>
        <v>21.6</v>
      </c>
      <c r="C581" s="75">
        <v>16</v>
      </c>
      <c r="D581" s="48"/>
      <c r="E581" s="81"/>
      <c r="F581" s="81"/>
      <c r="G581" s="81"/>
      <c r="H581" s="49"/>
      <c r="I581" s="230"/>
      <c r="J581" s="15"/>
    </row>
    <row r="582" spans="1:10" ht="24.75" customHeight="1">
      <c r="A582" s="69" t="s">
        <v>50</v>
      </c>
      <c r="B582" s="57">
        <f>C582*1.18</f>
        <v>18.88</v>
      </c>
      <c r="C582" s="75">
        <v>16</v>
      </c>
      <c r="D582" s="48"/>
      <c r="E582" s="81"/>
      <c r="F582" s="81"/>
      <c r="G582" s="81"/>
      <c r="H582" s="49"/>
      <c r="I582" s="230"/>
      <c r="J582" s="15"/>
    </row>
    <row r="583" spans="1:10" ht="24.75" customHeight="1">
      <c r="A583" s="63" t="s">
        <v>51</v>
      </c>
      <c r="B583" s="49">
        <f>C583*1.33</f>
        <v>47.88</v>
      </c>
      <c r="C583" s="4">
        <v>36</v>
      </c>
      <c r="D583" s="187"/>
      <c r="E583" s="81"/>
      <c r="F583" s="81"/>
      <c r="G583" s="81"/>
      <c r="H583" s="49"/>
      <c r="I583" s="230"/>
      <c r="J583" s="15"/>
    </row>
    <row r="584" spans="1:10" ht="24.75" customHeight="1">
      <c r="A584" s="63" t="s">
        <v>52</v>
      </c>
      <c r="B584" s="49">
        <f>C584*1.43</f>
        <v>51.48</v>
      </c>
      <c r="C584" s="4">
        <v>36</v>
      </c>
      <c r="D584" s="187"/>
      <c r="E584" s="81"/>
      <c r="F584" s="81"/>
      <c r="G584" s="81"/>
      <c r="H584" s="49"/>
      <c r="I584" s="230"/>
      <c r="J584" s="15"/>
    </row>
    <row r="585" spans="1:10" ht="24.75" customHeight="1">
      <c r="A585" s="63" t="s">
        <v>53</v>
      </c>
      <c r="B585" s="49">
        <f>C585*1.54</f>
        <v>55.44</v>
      </c>
      <c r="C585" s="4">
        <v>36</v>
      </c>
      <c r="D585" s="187"/>
      <c r="E585" s="81"/>
      <c r="F585" s="81"/>
      <c r="G585" s="81"/>
      <c r="H585" s="49"/>
      <c r="I585" s="230"/>
      <c r="J585" s="15"/>
    </row>
    <row r="586" spans="1:10" ht="24.75" customHeight="1">
      <c r="A586" s="63" t="s">
        <v>54</v>
      </c>
      <c r="B586" s="49">
        <f>C586*1.67</f>
        <v>60.12</v>
      </c>
      <c r="C586" s="4">
        <v>36</v>
      </c>
      <c r="D586" s="187"/>
      <c r="E586" s="81"/>
      <c r="F586" s="81"/>
      <c r="G586" s="81"/>
      <c r="H586" s="49"/>
      <c r="I586" s="230"/>
      <c r="J586" s="15"/>
    </row>
    <row r="587" spans="1:10" ht="24.75" customHeight="1">
      <c r="A587" s="63" t="s">
        <v>55</v>
      </c>
      <c r="B587" s="74">
        <f>C587*1.25</f>
        <v>10</v>
      </c>
      <c r="C587" s="76">
        <v>8</v>
      </c>
      <c r="D587" s="187"/>
      <c r="E587" s="81"/>
      <c r="F587" s="81"/>
      <c r="G587" s="81"/>
      <c r="H587" s="49"/>
      <c r="I587" s="230"/>
      <c r="J587" s="15"/>
    </row>
    <row r="588" spans="1:10" ht="24.75" customHeight="1">
      <c r="A588" s="63" t="s">
        <v>47</v>
      </c>
      <c r="B588" s="74">
        <f>C588*1.33</f>
        <v>10.64</v>
      </c>
      <c r="C588" s="76">
        <v>8</v>
      </c>
      <c r="D588" s="187"/>
      <c r="E588" s="81"/>
      <c r="F588" s="81"/>
      <c r="G588" s="81"/>
      <c r="H588" s="49"/>
      <c r="I588" s="230"/>
      <c r="J588" s="15"/>
    </row>
    <row r="589" spans="1:10" ht="24.75" customHeight="1">
      <c r="A589" s="63" t="s">
        <v>56</v>
      </c>
      <c r="B589" s="74">
        <f>C589*1.19</f>
        <v>9.52</v>
      </c>
      <c r="C589" s="76">
        <v>8</v>
      </c>
      <c r="D589" s="187"/>
      <c r="E589" s="81"/>
      <c r="F589" s="81"/>
      <c r="G589" s="81"/>
      <c r="H589" s="49"/>
      <c r="I589" s="230"/>
      <c r="J589" s="15"/>
    </row>
    <row r="590" spans="1:10" ht="24.75" customHeight="1">
      <c r="A590" s="63" t="s">
        <v>63</v>
      </c>
      <c r="B590" s="74">
        <f>C590*1.25</f>
        <v>20</v>
      </c>
      <c r="C590" s="76">
        <v>16</v>
      </c>
      <c r="D590" s="187"/>
      <c r="E590" s="81"/>
      <c r="F590" s="81"/>
      <c r="G590" s="81"/>
      <c r="H590" s="49"/>
      <c r="I590" s="230"/>
      <c r="J590" s="15"/>
    </row>
    <row r="591" spans="1:10" ht="43.5" customHeight="1">
      <c r="A591" s="26" t="s">
        <v>103</v>
      </c>
      <c r="B591" s="74">
        <f>C591*1.54</f>
        <v>16.016000000000002</v>
      </c>
      <c r="C591" s="76">
        <v>10.4</v>
      </c>
      <c r="D591" s="187"/>
      <c r="E591" s="81"/>
      <c r="F591" s="81"/>
      <c r="G591" s="81"/>
      <c r="H591" s="49"/>
      <c r="I591" s="230"/>
      <c r="J591" s="15"/>
    </row>
    <row r="592" spans="1:10" ht="24.75" customHeight="1">
      <c r="A592" s="63" t="s">
        <v>43</v>
      </c>
      <c r="B592" s="76">
        <v>3</v>
      </c>
      <c r="C592" s="76">
        <v>3</v>
      </c>
      <c r="D592" s="187"/>
      <c r="E592" s="81"/>
      <c r="F592" s="81"/>
      <c r="G592" s="81"/>
      <c r="H592" s="49"/>
      <c r="I592" s="230"/>
      <c r="J592" s="15"/>
    </row>
    <row r="593" spans="1:10" ht="24.75" customHeight="1">
      <c r="A593" s="63" t="s">
        <v>57</v>
      </c>
      <c r="B593" s="76">
        <v>5</v>
      </c>
      <c r="C593" s="76">
        <v>5</v>
      </c>
      <c r="D593" s="48"/>
      <c r="E593" s="81"/>
      <c r="F593" s="81"/>
      <c r="G593" s="81"/>
      <c r="H593" s="49"/>
      <c r="I593" s="240"/>
      <c r="J593" s="15"/>
    </row>
    <row r="594" spans="1:10" ht="24.75" customHeight="1">
      <c r="A594" s="90" t="s">
        <v>236</v>
      </c>
      <c r="B594" s="48">
        <v>0.1</v>
      </c>
      <c r="C594" s="48">
        <v>0.1</v>
      </c>
      <c r="D594" s="193"/>
      <c r="E594" s="194"/>
      <c r="F594" s="194"/>
      <c r="G594" s="194"/>
      <c r="H594" s="73"/>
      <c r="I594" s="73"/>
      <c r="J594" s="15"/>
    </row>
    <row r="595" spans="1:10" ht="24.75" customHeight="1">
      <c r="A595" s="376" t="s">
        <v>216</v>
      </c>
      <c r="B595" s="376"/>
      <c r="C595" s="376"/>
      <c r="D595" s="99">
        <v>150</v>
      </c>
      <c r="E595" s="107">
        <v>11.9</v>
      </c>
      <c r="F595" s="107">
        <v>8.4</v>
      </c>
      <c r="G595" s="107">
        <v>22.4</v>
      </c>
      <c r="H595" s="27">
        <f>E595*4+F595*9+G595*4</f>
        <v>212.8</v>
      </c>
      <c r="I595" s="241">
        <v>0.19</v>
      </c>
      <c r="J595" s="15"/>
    </row>
    <row r="596" spans="1:10" ht="24.75" customHeight="1">
      <c r="A596" s="118" t="s">
        <v>125</v>
      </c>
      <c r="B596" s="28">
        <f>C596*1.18</f>
        <v>74.33999999999999</v>
      </c>
      <c r="C596" s="74">
        <v>63</v>
      </c>
      <c r="D596" s="317"/>
      <c r="E596" s="292"/>
      <c r="F596" s="249"/>
      <c r="G596" s="249"/>
      <c r="H596" s="36"/>
      <c r="I596" s="55"/>
      <c r="J596" s="15"/>
    </row>
    <row r="597" spans="1:10" ht="24.75" customHeight="1">
      <c r="A597" s="65" t="s">
        <v>59</v>
      </c>
      <c r="B597" s="28">
        <f>C597*1.36</f>
        <v>85.68</v>
      </c>
      <c r="C597" s="74">
        <v>63</v>
      </c>
      <c r="D597" s="317"/>
      <c r="E597" s="292"/>
      <c r="F597" s="292"/>
      <c r="G597" s="292"/>
      <c r="H597" s="167"/>
      <c r="I597" s="167"/>
      <c r="J597" s="15"/>
    </row>
    <row r="598" spans="1:10" ht="24.75" customHeight="1">
      <c r="A598" s="105" t="s">
        <v>48</v>
      </c>
      <c r="B598" s="205">
        <v>4</v>
      </c>
      <c r="C598" s="49">
        <v>4</v>
      </c>
      <c r="D598" s="317"/>
      <c r="E598" s="127"/>
      <c r="F598" s="127"/>
      <c r="G598" s="127"/>
      <c r="H598" s="128"/>
      <c r="I598" s="109"/>
      <c r="J598" s="15"/>
    </row>
    <row r="599" spans="1:10" ht="24.75" customHeight="1">
      <c r="A599" s="111" t="s">
        <v>217</v>
      </c>
      <c r="B599" s="93"/>
      <c r="C599" s="168">
        <v>40</v>
      </c>
      <c r="D599" s="317"/>
      <c r="E599" s="292"/>
      <c r="F599" s="249"/>
      <c r="G599" s="249"/>
      <c r="H599" s="36"/>
      <c r="I599" s="55"/>
      <c r="J599" s="15"/>
    </row>
    <row r="600" spans="1:10" ht="24.75" customHeight="1">
      <c r="A600" s="86" t="s">
        <v>73</v>
      </c>
      <c r="B600" s="34">
        <v>30</v>
      </c>
      <c r="C600" s="34">
        <v>30</v>
      </c>
      <c r="D600" s="317"/>
      <c r="E600" s="293"/>
      <c r="F600" s="293"/>
      <c r="G600" s="293"/>
      <c r="H600" s="207"/>
      <c r="I600" s="206"/>
      <c r="J600" s="15"/>
    </row>
    <row r="601" spans="1:10" ht="24.75" customHeight="1">
      <c r="A601" s="63" t="s">
        <v>55</v>
      </c>
      <c r="B601" s="74">
        <f>C601*1.25</f>
        <v>40</v>
      </c>
      <c r="C601" s="36">
        <v>32</v>
      </c>
      <c r="D601" s="317"/>
      <c r="E601" s="127"/>
      <c r="F601" s="47"/>
      <c r="G601" s="47"/>
      <c r="H601" s="72"/>
      <c r="I601" s="100"/>
      <c r="J601" s="15"/>
    </row>
    <row r="602" spans="1:10" ht="24.75" customHeight="1">
      <c r="A602" s="52" t="s">
        <v>47</v>
      </c>
      <c r="B602" s="74">
        <f>C602*1.33</f>
        <v>42.56</v>
      </c>
      <c r="C602" s="36">
        <v>32</v>
      </c>
      <c r="D602" s="317"/>
      <c r="E602" s="292"/>
      <c r="F602" s="249"/>
      <c r="G602" s="249"/>
      <c r="H602" s="36"/>
      <c r="I602" s="55"/>
      <c r="J602" s="15"/>
    </row>
    <row r="603" spans="1:10" ht="24.75" customHeight="1">
      <c r="A603" s="26" t="s">
        <v>56</v>
      </c>
      <c r="B603" s="36">
        <f>C603*1.19</f>
        <v>11.899999999999999</v>
      </c>
      <c r="C603" s="36">
        <v>10</v>
      </c>
      <c r="D603" s="317"/>
      <c r="E603" s="292"/>
      <c r="F603" s="249"/>
      <c r="G603" s="249"/>
      <c r="H603" s="36"/>
      <c r="I603" s="55"/>
      <c r="J603" s="15"/>
    </row>
    <row r="604" spans="1:10" ht="43.5" customHeight="1">
      <c r="A604" s="355" t="s">
        <v>152</v>
      </c>
      <c r="B604" s="355"/>
      <c r="C604" s="355"/>
      <c r="D604" s="319">
        <v>120</v>
      </c>
      <c r="E604" s="98">
        <v>0.1</v>
      </c>
      <c r="F604" s="98">
        <v>0</v>
      </c>
      <c r="G604" s="98">
        <v>10.4</v>
      </c>
      <c r="H604" s="27">
        <f>E604*4+F604*9+G604*4</f>
        <v>42</v>
      </c>
      <c r="I604" s="30">
        <v>0.7</v>
      </c>
      <c r="J604" s="15"/>
    </row>
    <row r="605" spans="1:10" ht="24.75" customHeight="1">
      <c r="A605" s="86" t="s">
        <v>153</v>
      </c>
      <c r="B605" s="48">
        <v>15.8</v>
      </c>
      <c r="C605" s="48">
        <v>12</v>
      </c>
      <c r="D605" s="184"/>
      <c r="E605" s="29"/>
      <c r="F605" s="29"/>
      <c r="G605" s="29"/>
      <c r="H605" s="27"/>
      <c r="I605" s="30"/>
      <c r="J605" s="15"/>
    </row>
    <row r="606" spans="1:10" ht="24.75" customHeight="1">
      <c r="A606" s="86" t="s">
        <v>154</v>
      </c>
      <c r="B606" s="48">
        <v>16.7</v>
      </c>
      <c r="C606" s="48">
        <v>12</v>
      </c>
      <c r="D606" s="184"/>
      <c r="E606" s="29"/>
      <c r="F606" s="29"/>
      <c r="G606" s="29"/>
      <c r="H606" s="27"/>
      <c r="I606" s="29"/>
      <c r="J606" s="25"/>
    </row>
    <row r="607" spans="1:10" ht="24.75" customHeight="1">
      <c r="A607" s="86" t="s">
        <v>155</v>
      </c>
      <c r="B607" s="48">
        <v>15.3</v>
      </c>
      <c r="C607" s="48">
        <v>12</v>
      </c>
      <c r="D607" s="184"/>
      <c r="E607" s="29"/>
      <c r="F607" s="29"/>
      <c r="G607" s="29"/>
      <c r="H607" s="27"/>
      <c r="I607" s="30"/>
      <c r="J607" s="15"/>
    </row>
    <row r="608" spans="1:10" ht="24.75" customHeight="1">
      <c r="A608" s="86" t="s">
        <v>42</v>
      </c>
      <c r="B608" s="48">
        <v>8</v>
      </c>
      <c r="C608" s="48">
        <v>8</v>
      </c>
      <c r="D608" s="184"/>
      <c r="E608" s="29"/>
      <c r="F608" s="197"/>
      <c r="G608" s="107"/>
      <c r="H608" s="119"/>
      <c r="I608" s="94"/>
      <c r="J608" s="15"/>
    </row>
    <row r="609" spans="1:10" ht="24.75" customHeight="1">
      <c r="A609" s="86" t="s">
        <v>143</v>
      </c>
      <c r="B609" s="49">
        <v>5</v>
      </c>
      <c r="C609" s="49">
        <v>5</v>
      </c>
      <c r="D609" s="184"/>
      <c r="E609" s="29"/>
      <c r="F609" s="29"/>
      <c r="G609" s="29"/>
      <c r="H609" s="27"/>
      <c r="I609" s="30"/>
      <c r="J609" s="15"/>
    </row>
    <row r="610" spans="1:10" ht="24.75" customHeight="1">
      <c r="A610" s="343" t="s">
        <v>128</v>
      </c>
      <c r="B610" s="343"/>
      <c r="C610" s="343"/>
      <c r="D610" s="184">
        <v>10</v>
      </c>
      <c r="E610" s="29">
        <v>0.8</v>
      </c>
      <c r="F610" s="29">
        <v>0.1</v>
      </c>
      <c r="G610" s="29">
        <v>3.8</v>
      </c>
      <c r="H610" s="27">
        <v>19.3</v>
      </c>
      <c r="I610" s="30">
        <v>0</v>
      </c>
      <c r="J610" s="15"/>
    </row>
    <row r="611" spans="1:10" ht="43.5" customHeight="1">
      <c r="A611" s="79" t="s">
        <v>129</v>
      </c>
      <c r="B611" s="79"/>
      <c r="C611" s="79"/>
      <c r="D611" s="184">
        <v>10</v>
      </c>
      <c r="E611" s="2"/>
      <c r="F611" s="2"/>
      <c r="G611" s="2"/>
      <c r="H611" s="3"/>
      <c r="I611" s="2"/>
      <c r="J611" s="15"/>
    </row>
    <row r="612" spans="1:10" ht="24.75" customHeight="1">
      <c r="A612" s="343" t="s">
        <v>38</v>
      </c>
      <c r="B612" s="343"/>
      <c r="C612" s="343"/>
      <c r="D612" s="184">
        <v>30</v>
      </c>
      <c r="E612" s="29">
        <v>1.9714285714285715</v>
      </c>
      <c r="F612" s="29">
        <v>0.34285714285714286</v>
      </c>
      <c r="G612" s="29">
        <v>10.028571428571428</v>
      </c>
      <c r="H612" s="27">
        <v>53.142857142857146</v>
      </c>
      <c r="I612" s="29">
        <v>0</v>
      </c>
      <c r="J612" s="15"/>
    </row>
    <row r="613" spans="1:10" ht="24.75" customHeight="1">
      <c r="A613" s="341" t="s">
        <v>12</v>
      </c>
      <c r="B613" s="341"/>
      <c r="C613" s="341"/>
      <c r="D613" s="316">
        <f aca="true" t="shared" si="4" ref="D613:I613">D614+D615</f>
        <v>145</v>
      </c>
      <c r="E613" s="101">
        <f t="shared" si="4"/>
        <v>5.3</v>
      </c>
      <c r="F613" s="101">
        <f t="shared" si="4"/>
        <v>6.26</v>
      </c>
      <c r="G613" s="101">
        <f t="shared" si="4"/>
        <v>18.85333333333333</v>
      </c>
      <c r="H613" s="101">
        <f t="shared" si="4"/>
        <v>152.95333333333332</v>
      </c>
      <c r="I613" s="101">
        <f t="shared" si="4"/>
        <v>0.9533333333333334</v>
      </c>
      <c r="J613" s="15"/>
    </row>
    <row r="614" spans="1:10" ht="43.5" customHeight="1">
      <c r="A614" s="312" t="s">
        <v>294</v>
      </c>
      <c r="B614" s="39">
        <v>15</v>
      </c>
      <c r="C614" s="39">
        <v>15</v>
      </c>
      <c r="D614" s="184">
        <v>15</v>
      </c>
      <c r="E614" s="2">
        <v>1.4</v>
      </c>
      <c r="F614" s="2">
        <v>2.1</v>
      </c>
      <c r="G614" s="2">
        <v>11.4</v>
      </c>
      <c r="H614" s="27">
        <f>E614*4+F614*9+G614*4</f>
        <v>70.1</v>
      </c>
      <c r="I614" s="8">
        <v>0</v>
      </c>
      <c r="J614" s="15"/>
    </row>
    <row r="615" spans="1:10" ht="43.5" customHeight="1">
      <c r="A615" s="221" t="s">
        <v>156</v>
      </c>
      <c r="B615" s="48">
        <v>134</v>
      </c>
      <c r="C615" s="48">
        <v>130</v>
      </c>
      <c r="D615" s="196">
        <v>130</v>
      </c>
      <c r="E615" s="197">
        <v>3.9</v>
      </c>
      <c r="F615" s="197">
        <v>4.16</v>
      </c>
      <c r="G615" s="197">
        <v>7.453333333333333</v>
      </c>
      <c r="H615" s="92">
        <v>82.85333333333334</v>
      </c>
      <c r="I615" s="30">
        <v>0.9533333333333334</v>
      </c>
      <c r="J615" s="15"/>
    </row>
    <row r="616" spans="1:10" ht="24.75" customHeight="1">
      <c r="A616" s="335" t="s">
        <v>139</v>
      </c>
      <c r="B616" s="335"/>
      <c r="C616" s="335"/>
      <c r="D616" s="335"/>
      <c r="E616" s="335"/>
      <c r="F616" s="335"/>
      <c r="G616" s="335"/>
      <c r="H616" s="335"/>
      <c r="I616" s="335"/>
      <c r="J616" s="15"/>
    </row>
    <row r="617" spans="1:10" ht="43.5" customHeight="1">
      <c r="A617" s="312" t="s">
        <v>119</v>
      </c>
      <c r="B617" s="48">
        <v>137</v>
      </c>
      <c r="C617" s="48">
        <v>130</v>
      </c>
      <c r="D617" s="196">
        <v>130</v>
      </c>
      <c r="E617" s="197">
        <v>3.5533333333333332</v>
      </c>
      <c r="F617" s="197">
        <v>4.2</v>
      </c>
      <c r="G617" s="197">
        <v>5.72</v>
      </c>
      <c r="H617" s="92">
        <f>E617*4+F617*9+G617*4</f>
        <v>74.89333333333333</v>
      </c>
      <c r="I617" s="30">
        <v>0.6933333333333334</v>
      </c>
      <c r="J617" s="15"/>
    </row>
    <row r="618" spans="1:10" ht="24.75" customHeight="1">
      <c r="A618" s="338" t="s">
        <v>237</v>
      </c>
      <c r="B618" s="338"/>
      <c r="C618" s="338"/>
      <c r="D618" s="318">
        <f>100+D628</f>
        <v>280</v>
      </c>
      <c r="E618" s="102">
        <f>E619+E628</f>
        <v>10.7</v>
      </c>
      <c r="F618" s="102">
        <f>F619+F628</f>
        <v>6.1</v>
      </c>
      <c r="G618" s="102">
        <f>G619+G628</f>
        <v>31.8</v>
      </c>
      <c r="H618" s="103">
        <f>H619+H628</f>
        <v>224.89999999999998</v>
      </c>
      <c r="I618" s="102">
        <f>I619+I628</f>
        <v>0.83</v>
      </c>
      <c r="J618" s="15"/>
    </row>
    <row r="619" spans="1:10" ht="43.5" customHeight="1">
      <c r="A619" s="334" t="s">
        <v>300</v>
      </c>
      <c r="B619" s="371"/>
      <c r="C619" s="371"/>
      <c r="D619" s="222" t="s">
        <v>285</v>
      </c>
      <c r="E619" s="29">
        <v>7.1</v>
      </c>
      <c r="F619" s="29">
        <v>3.6</v>
      </c>
      <c r="G619" s="29">
        <v>16</v>
      </c>
      <c r="H619" s="92">
        <f>E619*4+F619*9+G619*4</f>
        <v>124.8</v>
      </c>
      <c r="I619" s="30">
        <v>0.08</v>
      </c>
      <c r="J619" s="15"/>
    </row>
    <row r="620" spans="1:10" ht="24.75" customHeight="1">
      <c r="A620" s="86" t="s">
        <v>72</v>
      </c>
      <c r="B620" s="72">
        <v>59</v>
      </c>
      <c r="C620" s="72">
        <v>58</v>
      </c>
      <c r="D620" s="94"/>
      <c r="E620" s="96"/>
      <c r="F620" s="29"/>
      <c r="G620" s="29"/>
      <c r="H620" s="27"/>
      <c r="I620" s="211"/>
      <c r="J620" s="15"/>
    </row>
    <row r="621" spans="1:10" ht="24.75" customHeight="1">
      <c r="A621" s="86" t="s">
        <v>62</v>
      </c>
      <c r="B621" s="72">
        <v>6</v>
      </c>
      <c r="C621" s="72">
        <v>6</v>
      </c>
      <c r="D621" s="94"/>
      <c r="E621" s="96"/>
      <c r="F621" s="96"/>
      <c r="G621" s="96"/>
      <c r="H621" s="48"/>
      <c r="I621" s="48"/>
      <c r="J621" s="15"/>
    </row>
    <row r="622" spans="1:10" ht="24.75" customHeight="1">
      <c r="A622" s="86" t="s">
        <v>42</v>
      </c>
      <c r="B622" s="72">
        <v>4</v>
      </c>
      <c r="C622" s="72">
        <v>4</v>
      </c>
      <c r="D622" s="94"/>
      <c r="E622" s="96"/>
      <c r="F622" s="29"/>
      <c r="G622" s="29"/>
      <c r="H622" s="27"/>
      <c r="I622" s="211"/>
      <c r="J622" s="15"/>
    </row>
    <row r="623" spans="1:10" ht="24.75" customHeight="1">
      <c r="A623" s="105" t="s">
        <v>135</v>
      </c>
      <c r="B623" s="72">
        <v>4</v>
      </c>
      <c r="C623" s="72">
        <v>4</v>
      </c>
      <c r="D623" s="94"/>
      <c r="E623" s="96"/>
      <c r="F623" s="29"/>
      <c r="G623" s="29"/>
      <c r="H623" s="27"/>
      <c r="I623" s="211"/>
      <c r="J623" s="15"/>
    </row>
    <row r="624" spans="1:10" ht="24.75" customHeight="1">
      <c r="A624" s="223" t="s">
        <v>57</v>
      </c>
      <c r="B624" s="72">
        <v>7</v>
      </c>
      <c r="C624" s="72">
        <v>7</v>
      </c>
      <c r="D624" s="94"/>
      <c r="E624" s="96"/>
      <c r="F624" s="96"/>
      <c r="G624" s="96"/>
      <c r="H624" s="48"/>
      <c r="I624" s="48"/>
      <c r="J624" s="15"/>
    </row>
    <row r="625" spans="1:10" ht="24.75" customHeight="1">
      <c r="A625" s="90" t="s">
        <v>90</v>
      </c>
      <c r="B625" s="72">
        <v>11</v>
      </c>
      <c r="C625" s="72">
        <v>11</v>
      </c>
      <c r="D625" s="94"/>
      <c r="E625" s="96"/>
      <c r="F625" s="29"/>
      <c r="G625" s="29"/>
      <c r="H625" s="27"/>
      <c r="I625" s="211"/>
      <c r="J625" s="15"/>
    </row>
    <row r="626" spans="1:10" ht="24.75" customHeight="1">
      <c r="A626" s="321" t="s">
        <v>106</v>
      </c>
      <c r="B626" s="322">
        <v>0.6</v>
      </c>
      <c r="C626" s="322">
        <v>0.6</v>
      </c>
      <c r="D626" s="94"/>
      <c r="E626" s="96"/>
      <c r="F626" s="29"/>
      <c r="G626" s="29"/>
      <c r="H626" s="27"/>
      <c r="I626" s="211"/>
      <c r="J626" s="15"/>
    </row>
    <row r="627" spans="1:10" ht="24.75" customHeight="1">
      <c r="A627" s="321" t="s">
        <v>301</v>
      </c>
      <c r="B627" s="323">
        <v>20</v>
      </c>
      <c r="C627" s="323">
        <v>20</v>
      </c>
      <c r="D627" s="48"/>
      <c r="E627" s="96"/>
      <c r="F627" s="29"/>
      <c r="G627" s="29"/>
      <c r="H627" s="27"/>
      <c r="I627" s="211"/>
      <c r="J627" s="15"/>
    </row>
    <row r="628" spans="1:10" ht="43.5" customHeight="1">
      <c r="A628" s="343" t="s">
        <v>151</v>
      </c>
      <c r="B628" s="343"/>
      <c r="C628" s="343"/>
      <c r="D628" s="184">
        <v>180</v>
      </c>
      <c r="E628" s="29">
        <v>3.6</v>
      </c>
      <c r="F628" s="29">
        <v>2.5</v>
      </c>
      <c r="G628" s="29">
        <v>15.8</v>
      </c>
      <c r="H628" s="27">
        <f>E628*4+F628*9+G628*4</f>
        <v>100.1</v>
      </c>
      <c r="I628" s="30">
        <v>0.75</v>
      </c>
      <c r="J628" s="15"/>
    </row>
    <row r="629" spans="1:10" ht="24.75" customHeight="1">
      <c r="A629" s="90" t="s">
        <v>44</v>
      </c>
      <c r="B629" s="48">
        <v>0.4</v>
      </c>
      <c r="C629" s="48">
        <v>0.4</v>
      </c>
      <c r="D629" s="48"/>
      <c r="E629" s="96"/>
      <c r="F629" s="96"/>
      <c r="G629" s="96"/>
      <c r="H629" s="49"/>
      <c r="I629" s="97"/>
      <c r="J629" s="16"/>
    </row>
    <row r="630" spans="1:10" ht="24.75" customHeight="1">
      <c r="A630" s="63" t="s">
        <v>90</v>
      </c>
      <c r="B630" s="76">
        <v>100</v>
      </c>
      <c r="C630" s="76">
        <v>100</v>
      </c>
      <c r="D630" s="48"/>
      <c r="E630" s="96"/>
      <c r="F630" s="96"/>
      <c r="G630" s="96"/>
      <c r="H630" s="49"/>
      <c r="I630" s="94"/>
      <c r="J630" s="16"/>
    </row>
    <row r="631" spans="1:10" ht="43.5" customHeight="1">
      <c r="A631" s="90" t="s">
        <v>292</v>
      </c>
      <c r="B631" s="49">
        <f>B630*460/1000</f>
        <v>46</v>
      </c>
      <c r="C631" s="49">
        <f>C630*460/1000</f>
        <v>46</v>
      </c>
      <c r="D631" s="48"/>
      <c r="E631" s="96"/>
      <c r="F631" s="96"/>
      <c r="G631" s="96"/>
      <c r="H631" s="49"/>
      <c r="I631" s="97"/>
      <c r="J631" s="22"/>
    </row>
    <row r="632" spans="1:10" ht="43.5" customHeight="1">
      <c r="A632" s="144" t="s">
        <v>293</v>
      </c>
      <c r="B632" s="49">
        <f>B630-B631</f>
        <v>54</v>
      </c>
      <c r="C632" s="49">
        <f>C630-C631</f>
        <v>54</v>
      </c>
      <c r="D632" s="48"/>
      <c r="E632" s="96"/>
      <c r="F632" s="96"/>
      <c r="G632" s="96"/>
      <c r="H632" s="49"/>
      <c r="I632" s="97"/>
      <c r="J632" s="22"/>
    </row>
    <row r="633" spans="1:10" ht="24.75" customHeight="1">
      <c r="A633" s="63" t="s">
        <v>42</v>
      </c>
      <c r="B633" s="76">
        <v>12</v>
      </c>
      <c r="C633" s="76">
        <v>12</v>
      </c>
      <c r="D633" s="48"/>
      <c r="E633" s="81"/>
      <c r="F633" s="81"/>
      <c r="G633" s="81"/>
      <c r="H633" s="49"/>
      <c r="I633" s="97"/>
      <c r="J633" s="23"/>
    </row>
    <row r="634" spans="1:10" ht="24.75" customHeight="1">
      <c r="A634" s="341" t="s">
        <v>23</v>
      </c>
      <c r="B634" s="342"/>
      <c r="C634" s="342"/>
      <c r="D634" s="342"/>
      <c r="E634" s="50">
        <f>E543+E564+E613+E559+E618</f>
        <v>45.93142857142857</v>
      </c>
      <c r="F634" s="50">
        <f>F543+F564+F613+F559+F618</f>
        <v>35.32285714285714</v>
      </c>
      <c r="G634" s="50">
        <f>G543+G564+G613+G559+G618</f>
        <v>176.18190476190478</v>
      </c>
      <c r="H634" s="40">
        <f>H543+H564+H613+H559+H618</f>
        <v>1211.7961904761905</v>
      </c>
      <c r="I634" s="50">
        <f>I543+I564+I613+I559+I618</f>
        <v>25.87333333333333</v>
      </c>
      <c r="J634" s="23"/>
    </row>
    <row r="635" spans="1:10" ht="24.75" customHeight="1">
      <c r="A635" s="336" t="s">
        <v>18</v>
      </c>
      <c r="B635" s="336"/>
      <c r="C635" s="336"/>
      <c r="D635" s="336"/>
      <c r="E635" s="336"/>
      <c r="F635" s="336"/>
      <c r="G635" s="336"/>
      <c r="H635" s="336"/>
      <c r="I635" s="336"/>
      <c r="J635" s="15"/>
    </row>
    <row r="636" spans="1:10" ht="24.75" customHeight="1">
      <c r="A636" s="340" t="s">
        <v>1</v>
      </c>
      <c r="B636" s="340" t="s">
        <v>2</v>
      </c>
      <c r="C636" s="340" t="s">
        <v>3</v>
      </c>
      <c r="D636" s="340" t="s">
        <v>4</v>
      </c>
      <c r="E636" s="340"/>
      <c r="F636" s="340"/>
      <c r="G636" s="340"/>
      <c r="H636" s="340"/>
      <c r="I636" s="229" t="s">
        <v>230</v>
      </c>
      <c r="J636" s="15"/>
    </row>
    <row r="637" spans="1:10" ht="24.75" customHeight="1">
      <c r="A637" s="340"/>
      <c r="B637" s="340"/>
      <c r="C637" s="340"/>
      <c r="D637" s="78" t="s">
        <v>5</v>
      </c>
      <c r="E637" s="288" t="s">
        <v>6</v>
      </c>
      <c r="F637" s="288" t="s">
        <v>7</v>
      </c>
      <c r="G637" s="288" t="s">
        <v>8</v>
      </c>
      <c r="H637" s="89" t="s">
        <v>9</v>
      </c>
      <c r="I637" s="229" t="s">
        <v>92</v>
      </c>
      <c r="J637" s="15"/>
    </row>
    <row r="638" spans="1:10" ht="24.75" customHeight="1">
      <c r="A638" s="341" t="s">
        <v>10</v>
      </c>
      <c r="B638" s="341"/>
      <c r="C638" s="341"/>
      <c r="D638" s="316">
        <f>D639+25+D649+D654+D655</f>
        <v>428</v>
      </c>
      <c r="E638" s="50">
        <f>SUM(E639:E652)</f>
        <v>7.483333333333333</v>
      </c>
      <c r="F638" s="50">
        <f>SUM(F639:F652)</f>
        <v>10</v>
      </c>
      <c r="G638" s="50">
        <f>SUM(G639:G652)</f>
        <v>40.1</v>
      </c>
      <c r="H638" s="110">
        <f>SUM(H639:H652)</f>
        <v>279.6</v>
      </c>
      <c r="I638" s="40">
        <f>SUM(I639:I652)</f>
        <v>2.25</v>
      </c>
      <c r="J638" s="15"/>
    </row>
    <row r="639" spans="1:10" ht="24.75" customHeight="1">
      <c r="A639" s="343" t="s">
        <v>126</v>
      </c>
      <c r="B639" s="360"/>
      <c r="C639" s="360"/>
      <c r="D639" s="184">
        <v>150</v>
      </c>
      <c r="E639" s="29">
        <v>5.8</v>
      </c>
      <c r="F639" s="29">
        <v>6.5</v>
      </c>
      <c r="G639" s="29">
        <v>20.1</v>
      </c>
      <c r="H639" s="27">
        <f>E639*4+F639*9+G639*4</f>
        <v>162.10000000000002</v>
      </c>
      <c r="I639" s="30">
        <v>0.25</v>
      </c>
      <c r="J639" s="15"/>
    </row>
    <row r="640" spans="1:10" ht="24.75" customHeight="1">
      <c r="A640" s="86" t="s">
        <v>79</v>
      </c>
      <c r="B640" s="34">
        <v>8</v>
      </c>
      <c r="C640" s="34">
        <v>8</v>
      </c>
      <c r="D640" s="184"/>
      <c r="E640" s="29"/>
      <c r="F640" s="29"/>
      <c r="G640" s="29"/>
      <c r="H640" s="27"/>
      <c r="I640" s="27"/>
      <c r="J640" s="15"/>
    </row>
    <row r="641" spans="1:10" ht="24.75" customHeight="1">
      <c r="A641" s="90" t="s">
        <v>41</v>
      </c>
      <c r="B641" s="48">
        <v>8</v>
      </c>
      <c r="C641" s="48">
        <v>8</v>
      </c>
      <c r="D641" s="184"/>
      <c r="E641" s="29"/>
      <c r="F641" s="29"/>
      <c r="G641" s="29"/>
      <c r="H641" s="184"/>
      <c r="I641" s="184"/>
      <c r="J641" s="15"/>
    </row>
    <row r="642" spans="1:10" ht="24.75" customHeight="1">
      <c r="A642" s="90" t="s">
        <v>70</v>
      </c>
      <c r="B642" s="48">
        <v>8</v>
      </c>
      <c r="C642" s="48">
        <v>8</v>
      </c>
      <c r="D642" s="184"/>
      <c r="E642" s="29"/>
      <c r="F642" s="294"/>
      <c r="G642" s="210"/>
      <c r="H642" s="211"/>
      <c r="I642" s="211"/>
      <c r="J642" s="15"/>
    </row>
    <row r="643" spans="1:10" ht="24.75" customHeight="1">
      <c r="A643" s="90" t="s">
        <v>90</v>
      </c>
      <c r="B643" s="48">
        <v>127</v>
      </c>
      <c r="C643" s="48">
        <v>127</v>
      </c>
      <c r="D643" s="184"/>
      <c r="E643" s="29"/>
      <c r="F643" s="210"/>
      <c r="G643" s="210"/>
      <c r="H643" s="211"/>
      <c r="I643" s="211"/>
      <c r="J643" s="15"/>
    </row>
    <row r="644" spans="1:10" ht="24.75" customHeight="1">
      <c r="A644" s="90" t="s">
        <v>42</v>
      </c>
      <c r="B644" s="48">
        <v>2.5</v>
      </c>
      <c r="C644" s="48">
        <v>2.5</v>
      </c>
      <c r="D644" s="184"/>
      <c r="E644" s="210"/>
      <c r="F644" s="210"/>
      <c r="G644" s="210"/>
      <c r="H644" s="211"/>
      <c r="I644" s="211"/>
      <c r="J644" s="15"/>
    </row>
    <row r="645" spans="1:10" ht="24.75" customHeight="1">
      <c r="A645" s="90" t="s">
        <v>43</v>
      </c>
      <c r="B645" s="48">
        <v>3</v>
      </c>
      <c r="C645" s="48">
        <v>3</v>
      </c>
      <c r="D645" s="184"/>
      <c r="E645" s="210"/>
      <c r="F645" s="210"/>
      <c r="G645" s="210"/>
      <c r="H645" s="211"/>
      <c r="I645" s="211"/>
      <c r="J645" s="15"/>
    </row>
    <row r="646" spans="1:10" ht="24.75" customHeight="1">
      <c r="A646" s="337" t="s">
        <v>113</v>
      </c>
      <c r="B646" s="337"/>
      <c r="C646" s="337"/>
      <c r="D646" s="114" t="s">
        <v>67</v>
      </c>
      <c r="E646" s="29">
        <v>1.6</v>
      </c>
      <c r="F646" s="29">
        <v>3.5</v>
      </c>
      <c r="G646" s="29">
        <v>9.9</v>
      </c>
      <c r="H646" s="92">
        <f>E646*4+F646*9+G646*4</f>
        <v>77.5</v>
      </c>
      <c r="I646" s="30">
        <v>0</v>
      </c>
      <c r="J646" s="15"/>
    </row>
    <row r="647" spans="1:10" s="59" customFormat="1" ht="24.75" customHeight="1">
      <c r="A647" s="90" t="s">
        <v>46</v>
      </c>
      <c r="B647" s="48">
        <v>20</v>
      </c>
      <c r="C647" s="48">
        <v>20</v>
      </c>
      <c r="D647" s="48"/>
      <c r="E647" s="96"/>
      <c r="F647" s="96"/>
      <c r="G647" s="96"/>
      <c r="H647" s="49"/>
      <c r="I647" s="97"/>
      <c r="J647" s="208"/>
    </row>
    <row r="648" spans="1:10" ht="24.75" customHeight="1">
      <c r="A648" s="63" t="s">
        <v>43</v>
      </c>
      <c r="B648" s="76">
        <v>5</v>
      </c>
      <c r="C648" s="76">
        <v>5</v>
      </c>
      <c r="D648" s="48"/>
      <c r="E648" s="96"/>
      <c r="F648" s="96"/>
      <c r="G648" s="96"/>
      <c r="H648" s="49"/>
      <c r="I648" s="97"/>
      <c r="J648" s="15"/>
    </row>
    <row r="649" spans="1:10" ht="24.75" customHeight="1">
      <c r="A649" s="343" t="s">
        <v>114</v>
      </c>
      <c r="B649" s="343"/>
      <c r="C649" s="343"/>
      <c r="D649" s="184">
        <v>150</v>
      </c>
      <c r="E649" s="29">
        <v>0.08333333333333333</v>
      </c>
      <c r="F649" s="29">
        <v>0</v>
      </c>
      <c r="G649" s="29">
        <v>10.1</v>
      </c>
      <c r="H649" s="27">
        <v>40</v>
      </c>
      <c r="I649" s="30">
        <v>2</v>
      </c>
      <c r="J649" s="209"/>
    </row>
    <row r="650" spans="1:10" ht="24.75" customHeight="1">
      <c r="A650" s="90" t="s">
        <v>44</v>
      </c>
      <c r="B650" s="48">
        <v>0.4</v>
      </c>
      <c r="C650" s="48">
        <v>0.4</v>
      </c>
      <c r="D650" s="48"/>
      <c r="E650" s="96"/>
      <c r="F650" s="96"/>
      <c r="G650" s="96"/>
      <c r="H650" s="49"/>
      <c r="I650" s="97"/>
      <c r="J650" s="12"/>
    </row>
    <row r="651" spans="1:10" ht="24.75" customHeight="1">
      <c r="A651" s="63" t="s">
        <v>42</v>
      </c>
      <c r="B651" s="76">
        <v>10</v>
      </c>
      <c r="C651" s="76">
        <v>10</v>
      </c>
      <c r="D651" s="48"/>
      <c r="E651" s="81"/>
      <c r="F651" s="81"/>
      <c r="G651" s="81"/>
      <c r="H651" s="49"/>
      <c r="I651" s="30"/>
      <c r="J651" s="12"/>
    </row>
    <row r="652" spans="1:10" ht="24.75" customHeight="1">
      <c r="A652" s="63" t="s">
        <v>45</v>
      </c>
      <c r="B652" s="76">
        <v>6</v>
      </c>
      <c r="C652" s="76">
        <v>5</v>
      </c>
      <c r="D652" s="48"/>
      <c r="E652" s="81"/>
      <c r="F652" s="81"/>
      <c r="G652" s="81"/>
      <c r="H652" s="49"/>
      <c r="I652" s="94"/>
      <c r="J652" s="12"/>
    </row>
    <row r="653" spans="1:10" ht="24.75" customHeight="1">
      <c r="A653" s="352" t="s">
        <v>105</v>
      </c>
      <c r="B653" s="352"/>
      <c r="C653" s="352"/>
      <c r="D653" s="185"/>
      <c r="E653" s="50">
        <f>E654+E655</f>
        <v>0.9</v>
      </c>
      <c r="F653" s="50">
        <f>F654+F655</f>
        <v>0.2</v>
      </c>
      <c r="G653" s="50">
        <f>G654+G655</f>
        <v>15.9</v>
      </c>
      <c r="H653" s="40">
        <f>H654+H655</f>
        <v>69.3</v>
      </c>
      <c r="I653" s="50">
        <f>I654+I655</f>
        <v>4</v>
      </c>
      <c r="J653" s="12"/>
    </row>
    <row r="654" spans="1:10" ht="24.75" customHeight="1">
      <c r="A654" s="312" t="s">
        <v>158</v>
      </c>
      <c r="B654" s="184">
        <v>100</v>
      </c>
      <c r="C654" s="184">
        <v>100</v>
      </c>
      <c r="D654" s="184">
        <v>100</v>
      </c>
      <c r="E654" s="29">
        <v>0.8</v>
      </c>
      <c r="F654" s="29">
        <v>0.2</v>
      </c>
      <c r="G654" s="29">
        <v>15.8</v>
      </c>
      <c r="H654" s="27">
        <f>E654*4+F654*9+G654*4</f>
        <v>68.2</v>
      </c>
      <c r="I654" s="30">
        <v>4</v>
      </c>
      <c r="J654" s="12"/>
    </row>
    <row r="655" spans="1:10" ht="43.5" customHeight="1">
      <c r="A655" s="312" t="s">
        <v>274</v>
      </c>
      <c r="B655" s="48">
        <v>3</v>
      </c>
      <c r="C655" s="48">
        <v>3</v>
      </c>
      <c r="D655" s="196">
        <v>3</v>
      </c>
      <c r="E655" s="197">
        <v>0.1</v>
      </c>
      <c r="F655" s="197">
        <v>0</v>
      </c>
      <c r="G655" s="197">
        <v>0.1</v>
      </c>
      <c r="H655" s="92">
        <v>1.1</v>
      </c>
      <c r="I655" s="30">
        <v>0</v>
      </c>
      <c r="J655" s="15"/>
    </row>
    <row r="656" spans="1:10" ht="24.75" customHeight="1">
      <c r="A656" s="341" t="s">
        <v>11</v>
      </c>
      <c r="B656" s="341"/>
      <c r="C656" s="341"/>
      <c r="D656" s="316">
        <f>D657+165+80+D691+D697</f>
        <v>505</v>
      </c>
      <c r="E656" s="50">
        <f>E657+E667+E697+E700+E702+E682+E691</f>
        <v>23.41428571428571</v>
      </c>
      <c r="F656" s="50">
        <f>F657+F667+F697+F700+F702+F682+F691</f>
        <v>15.528571428571428</v>
      </c>
      <c r="G656" s="50">
        <f>G657+G667+G697+G700+G702+G682+G691</f>
        <v>50.78571428571429</v>
      </c>
      <c r="H656" s="40">
        <f>H657+H667+H697+H700+H702+H682+H691</f>
        <v>435.52857142857147</v>
      </c>
      <c r="I656" s="50">
        <f>I657+I667+I697+I700+I702+I682+I691</f>
        <v>7.220000000000001</v>
      </c>
      <c r="J656" s="15"/>
    </row>
    <row r="657" spans="1:10" ht="43.5" customHeight="1">
      <c r="A657" s="339" t="s">
        <v>234</v>
      </c>
      <c r="B657" s="339"/>
      <c r="C657" s="339"/>
      <c r="D657" s="184">
        <v>40</v>
      </c>
      <c r="E657" s="2">
        <v>0.6</v>
      </c>
      <c r="F657" s="2">
        <v>2</v>
      </c>
      <c r="G657" s="2">
        <v>3</v>
      </c>
      <c r="H657" s="27">
        <f>E657*4+F657*9+G657*4</f>
        <v>32.4</v>
      </c>
      <c r="I657" s="8">
        <v>0.9</v>
      </c>
      <c r="J657" s="25"/>
    </row>
    <row r="658" spans="1:10" ht="24.75" customHeight="1">
      <c r="A658" s="26" t="s">
        <v>80</v>
      </c>
      <c r="B658" s="74">
        <f>C658*1.25</f>
        <v>52.5</v>
      </c>
      <c r="C658" s="74">
        <v>42</v>
      </c>
      <c r="D658" s="48"/>
      <c r="E658" s="81"/>
      <c r="F658" s="81"/>
      <c r="G658" s="81"/>
      <c r="H658" s="49"/>
      <c r="I658" s="230"/>
      <c r="J658" s="15"/>
    </row>
    <row r="659" spans="1:10" ht="24.75" customHeight="1">
      <c r="A659" s="63" t="s">
        <v>47</v>
      </c>
      <c r="B659" s="74">
        <f>C659*1.33</f>
        <v>55.86</v>
      </c>
      <c r="C659" s="74">
        <v>42</v>
      </c>
      <c r="D659" s="48"/>
      <c r="E659" s="81"/>
      <c r="F659" s="81"/>
      <c r="G659" s="81"/>
      <c r="H659" s="81"/>
      <c r="I659" s="81"/>
      <c r="J659" s="15"/>
    </row>
    <row r="660" spans="1:10" ht="24.75" customHeight="1">
      <c r="A660" s="63" t="s">
        <v>48</v>
      </c>
      <c r="B660" s="74">
        <v>2</v>
      </c>
      <c r="C660" s="74">
        <v>2</v>
      </c>
      <c r="D660" s="48"/>
      <c r="E660" s="81"/>
      <c r="F660" s="81"/>
      <c r="G660" s="81"/>
      <c r="H660" s="27"/>
      <c r="I660" s="242"/>
      <c r="J660" s="15"/>
    </row>
    <row r="661" spans="1:10" ht="24.75" customHeight="1">
      <c r="A661" s="333" t="s">
        <v>139</v>
      </c>
      <c r="B661" s="333"/>
      <c r="C661" s="333"/>
      <c r="D661" s="333"/>
      <c r="E661" s="333"/>
      <c r="F661" s="333"/>
      <c r="G661" s="333"/>
      <c r="H661" s="333"/>
      <c r="I661" s="333"/>
      <c r="J661" s="15"/>
    </row>
    <row r="662" spans="1:10" ht="43.5" customHeight="1">
      <c r="A662" s="334" t="s">
        <v>258</v>
      </c>
      <c r="B662" s="334"/>
      <c r="C662" s="334"/>
      <c r="D662" s="184">
        <v>40</v>
      </c>
      <c r="E662" s="29">
        <v>0.5</v>
      </c>
      <c r="F662" s="29">
        <v>2.3</v>
      </c>
      <c r="G662" s="29">
        <v>1.5</v>
      </c>
      <c r="H662" s="92">
        <f>E662*4+F662*9+G662*4</f>
        <v>28.7</v>
      </c>
      <c r="I662" s="30">
        <v>10</v>
      </c>
      <c r="J662" s="15"/>
    </row>
    <row r="663" spans="1:10" ht="24.75" customHeight="1">
      <c r="A663" s="71" t="s">
        <v>166</v>
      </c>
      <c r="B663" s="39">
        <f>C663*1.02</f>
        <v>40.8</v>
      </c>
      <c r="C663" s="33">
        <v>40</v>
      </c>
      <c r="D663" s="34"/>
      <c r="E663" s="47"/>
      <c r="F663" s="47"/>
      <c r="G663" s="47"/>
      <c r="H663" s="72"/>
      <c r="I663" s="100"/>
      <c r="J663" s="15"/>
    </row>
    <row r="664" spans="1:10" ht="24.75" customHeight="1">
      <c r="A664" s="26" t="s">
        <v>167</v>
      </c>
      <c r="B664" s="39">
        <f>C664*1.18</f>
        <v>47.199999999999996</v>
      </c>
      <c r="C664" s="33">
        <v>40</v>
      </c>
      <c r="D664" s="34"/>
      <c r="E664" s="47"/>
      <c r="F664" s="47"/>
      <c r="G664" s="47"/>
      <c r="H664" s="72"/>
      <c r="I664" s="47"/>
      <c r="J664" s="15"/>
    </row>
    <row r="665" spans="1:10" ht="43.5" customHeight="1">
      <c r="A665" s="105" t="s">
        <v>170</v>
      </c>
      <c r="B665" s="76">
        <v>2</v>
      </c>
      <c r="C665" s="76">
        <v>2</v>
      </c>
      <c r="D665" s="99"/>
      <c r="E665" s="107"/>
      <c r="F665" s="107"/>
      <c r="G665" s="29"/>
      <c r="H665" s="27"/>
      <c r="I665" s="30"/>
      <c r="J665" s="15"/>
    </row>
    <row r="666" spans="1:10" ht="43.5" customHeight="1">
      <c r="A666" s="90" t="s">
        <v>164</v>
      </c>
      <c r="B666" s="96">
        <f>C666*1.35</f>
        <v>2.7</v>
      </c>
      <c r="C666" s="49">
        <v>2</v>
      </c>
      <c r="D666" s="48"/>
      <c r="E666" s="96"/>
      <c r="F666" s="96"/>
      <c r="G666" s="96"/>
      <c r="H666" s="27"/>
      <c r="I666" s="231"/>
      <c r="J666" s="15"/>
    </row>
    <row r="667" spans="1:10" ht="43.5" customHeight="1">
      <c r="A667" s="339" t="s">
        <v>305</v>
      </c>
      <c r="B667" s="377"/>
      <c r="C667" s="377"/>
      <c r="D667" s="184" t="s">
        <v>227</v>
      </c>
      <c r="E667" s="2">
        <v>4.1</v>
      </c>
      <c r="F667" s="2">
        <v>3.2</v>
      </c>
      <c r="G667" s="2">
        <v>7.8</v>
      </c>
      <c r="H667" s="27">
        <f>E667*4+F667*9+G667*4</f>
        <v>76.4</v>
      </c>
      <c r="I667" s="8">
        <v>1.7</v>
      </c>
      <c r="J667" s="15"/>
    </row>
    <row r="668" spans="1:10" ht="24.75" customHeight="1">
      <c r="A668" s="63" t="s">
        <v>69</v>
      </c>
      <c r="B668" s="74">
        <v>12</v>
      </c>
      <c r="C668" s="33">
        <v>12</v>
      </c>
      <c r="D668" s="47"/>
      <c r="E668" s="249"/>
      <c r="F668" s="82"/>
      <c r="G668" s="82"/>
      <c r="H668" s="72"/>
      <c r="I668" s="232"/>
      <c r="J668" s="15"/>
    </row>
    <row r="669" spans="1:10" ht="24.75" customHeight="1">
      <c r="A669" s="63" t="s">
        <v>55</v>
      </c>
      <c r="B669" s="74">
        <f>C669*1.25</f>
        <v>7.5</v>
      </c>
      <c r="C669" s="39">
        <v>6</v>
      </c>
      <c r="D669" s="47"/>
      <c r="E669" s="82"/>
      <c r="F669" s="82"/>
      <c r="G669" s="82"/>
      <c r="H669" s="39"/>
      <c r="I669" s="33"/>
      <c r="J669" s="15"/>
    </row>
    <row r="670" spans="1:10" ht="24.75" customHeight="1">
      <c r="A670" s="26" t="s">
        <v>47</v>
      </c>
      <c r="B670" s="74">
        <f>C670*1.33</f>
        <v>7.98</v>
      </c>
      <c r="C670" s="39">
        <v>6</v>
      </c>
      <c r="D670" s="47"/>
      <c r="E670" s="82"/>
      <c r="F670" s="82"/>
      <c r="G670" s="82"/>
      <c r="H670" s="27"/>
      <c r="I670" s="3"/>
      <c r="J670" s="15"/>
    </row>
    <row r="671" spans="1:10" ht="24.75" customHeight="1">
      <c r="A671" s="26" t="s">
        <v>56</v>
      </c>
      <c r="B671" s="74">
        <f>C671*1.19</f>
        <v>7.14</v>
      </c>
      <c r="C671" s="39">
        <v>6</v>
      </c>
      <c r="D671" s="47"/>
      <c r="E671" s="82"/>
      <c r="F671" s="82"/>
      <c r="G671" s="82"/>
      <c r="H671" s="27"/>
      <c r="I671" s="3"/>
      <c r="J671" s="15"/>
    </row>
    <row r="672" spans="1:11" ht="43.5" customHeight="1">
      <c r="A672" s="108" t="s">
        <v>184</v>
      </c>
      <c r="B672" s="81">
        <v>1.2</v>
      </c>
      <c r="C672" s="82">
        <v>1.2</v>
      </c>
      <c r="D672" s="47"/>
      <c r="E672" s="82"/>
      <c r="F672" s="82"/>
      <c r="G672" s="82"/>
      <c r="H672" s="27"/>
      <c r="I672" s="3"/>
      <c r="J672" s="15"/>
      <c r="K672" s="130" t="s">
        <v>18</v>
      </c>
    </row>
    <row r="673" spans="1:12" ht="24.75" customHeight="1">
      <c r="A673" s="26" t="s">
        <v>43</v>
      </c>
      <c r="B673" s="39">
        <v>2</v>
      </c>
      <c r="C673" s="39">
        <v>2</v>
      </c>
      <c r="D673" s="47"/>
      <c r="E673" s="82"/>
      <c r="F673" s="82"/>
      <c r="G673" s="82"/>
      <c r="H673" s="27"/>
      <c r="I673" s="3"/>
      <c r="J673" s="15"/>
      <c r="K673" s="43" t="s">
        <v>38</v>
      </c>
      <c r="L673" s="130">
        <f>D702+D744</f>
        <v>40</v>
      </c>
    </row>
    <row r="674" spans="1:12" ht="24.75" customHeight="1">
      <c r="A674" s="169" t="s">
        <v>71</v>
      </c>
      <c r="B674" s="39"/>
      <c r="C674" s="39"/>
      <c r="D674" s="184"/>
      <c r="E674" s="29"/>
      <c r="F674" s="47"/>
      <c r="G674" s="47"/>
      <c r="H674" s="27"/>
      <c r="I674" s="234"/>
      <c r="J674" s="15"/>
      <c r="K674" s="44" t="s">
        <v>39</v>
      </c>
      <c r="L674" s="130">
        <f>D700+C647+C735+D704</f>
        <v>54</v>
      </c>
    </row>
    <row r="675" spans="1:12" ht="43.5" customHeight="1">
      <c r="A675" s="65" t="s">
        <v>279</v>
      </c>
      <c r="B675" s="57">
        <f>C675</f>
        <v>17</v>
      </c>
      <c r="C675" s="39">
        <v>17</v>
      </c>
      <c r="D675" s="184"/>
      <c r="E675" s="29"/>
      <c r="F675" s="47"/>
      <c r="G675" s="47"/>
      <c r="H675" s="27"/>
      <c r="I675" s="234"/>
      <c r="J675" s="56"/>
      <c r="K675" s="44" t="s">
        <v>98</v>
      </c>
      <c r="L675" s="132">
        <f>C739</f>
        <v>5</v>
      </c>
    </row>
    <row r="676" spans="1:12" ht="24.75" customHeight="1">
      <c r="A676" s="69" t="s">
        <v>59</v>
      </c>
      <c r="B676" s="57">
        <f>C676*1.35</f>
        <v>22.950000000000003</v>
      </c>
      <c r="C676" s="39">
        <v>17</v>
      </c>
      <c r="D676" s="49"/>
      <c r="E676" s="96"/>
      <c r="F676" s="96"/>
      <c r="G676" s="96"/>
      <c r="H676" s="49"/>
      <c r="I676" s="30"/>
      <c r="J676" s="15"/>
      <c r="K676" s="45" t="s">
        <v>99</v>
      </c>
      <c r="L676" s="132">
        <f>C640+C641+C642</f>
        <v>24</v>
      </c>
    </row>
    <row r="677" spans="1:12" ht="24.75" customHeight="1">
      <c r="A677" s="69" t="s">
        <v>50</v>
      </c>
      <c r="B677" s="57">
        <f>C677*1.18</f>
        <v>20.06</v>
      </c>
      <c r="C677" s="33">
        <v>17</v>
      </c>
      <c r="D677" s="49"/>
      <c r="E677" s="96"/>
      <c r="F677" s="96"/>
      <c r="G677" s="96"/>
      <c r="H677" s="49"/>
      <c r="I677" s="96"/>
      <c r="J677" s="15"/>
      <c r="K677" s="45" t="s">
        <v>81</v>
      </c>
      <c r="L677" s="132">
        <f>C668</f>
        <v>12</v>
      </c>
    </row>
    <row r="678" spans="1:12" ht="24.75" customHeight="1">
      <c r="A678" s="26" t="s">
        <v>56</v>
      </c>
      <c r="B678" s="81">
        <f>C678*1.19</f>
        <v>2.7369999999999997</v>
      </c>
      <c r="C678" s="82">
        <v>2.3</v>
      </c>
      <c r="D678" s="184"/>
      <c r="E678" s="29"/>
      <c r="F678" s="47"/>
      <c r="G678" s="47"/>
      <c r="H678" s="27"/>
      <c r="I678" s="234"/>
      <c r="J678" s="15"/>
      <c r="K678" s="44" t="s">
        <v>26</v>
      </c>
      <c r="L678" s="130">
        <f>C692+C708</f>
        <v>123</v>
      </c>
    </row>
    <row r="679" spans="1:12" ht="24.75" customHeight="1">
      <c r="A679" s="26" t="s">
        <v>84</v>
      </c>
      <c r="B679" s="81">
        <v>1.8</v>
      </c>
      <c r="C679" s="82">
        <v>1.8</v>
      </c>
      <c r="D679" s="184"/>
      <c r="E679" s="29"/>
      <c r="F679" s="47"/>
      <c r="G679" s="47"/>
      <c r="H679" s="27"/>
      <c r="I679" s="234"/>
      <c r="J679" s="15"/>
      <c r="K679" s="44" t="s">
        <v>28</v>
      </c>
      <c r="L679" s="132">
        <f>C658+C669+C671+C672+C678+C685+C688+C689+C681+C712+C714+C716+C718</f>
        <v>161.6</v>
      </c>
    </row>
    <row r="680" spans="1:12" ht="24.75" customHeight="1">
      <c r="A680" s="105" t="s">
        <v>135</v>
      </c>
      <c r="B680" s="82">
        <v>1.5</v>
      </c>
      <c r="C680" s="82">
        <v>1.5</v>
      </c>
      <c r="D680" s="184"/>
      <c r="E680" s="29"/>
      <c r="F680" s="47"/>
      <c r="G680" s="47"/>
      <c r="H680" s="27"/>
      <c r="I680" s="234"/>
      <c r="J680" s="15"/>
      <c r="K680" s="44" t="s">
        <v>25</v>
      </c>
      <c r="L680" s="132">
        <f>C652+D745</f>
        <v>105</v>
      </c>
    </row>
    <row r="681" spans="1:12" ht="24.75" customHeight="1">
      <c r="A681" s="90" t="s">
        <v>236</v>
      </c>
      <c r="B681" s="48">
        <v>0.1</v>
      </c>
      <c r="C681" s="48">
        <v>0.1</v>
      </c>
      <c r="D681" s="193"/>
      <c r="E681" s="194"/>
      <c r="F681" s="194"/>
      <c r="G681" s="194"/>
      <c r="H681" s="73"/>
      <c r="I681" s="73"/>
      <c r="J681" s="15"/>
      <c r="K681" s="44" t="s">
        <v>29</v>
      </c>
      <c r="L681" s="130">
        <f>C698</f>
        <v>10</v>
      </c>
    </row>
    <row r="682" spans="1:12" ht="43.5" customHeight="1">
      <c r="A682" s="190" t="s">
        <v>218</v>
      </c>
      <c r="B682" s="315"/>
      <c r="C682" s="184"/>
      <c r="D682" s="184" t="s">
        <v>254</v>
      </c>
      <c r="E682" s="29">
        <v>14.5</v>
      </c>
      <c r="F682" s="29">
        <v>7.7</v>
      </c>
      <c r="G682" s="29">
        <v>3.6</v>
      </c>
      <c r="H682" s="3">
        <f>E682*4+F682*9+G682*4</f>
        <v>141.7</v>
      </c>
      <c r="I682" s="30">
        <v>0.62</v>
      </c>
      <c r="J682" s="15"/>
      <c r="K682" s="44" t="s">
        <v>85</v>
      </c>
      <c r="L682" s="130">
        <f>C654+C705</f>
        <v>250</v>
      </c>
    </row>
    <row r="683" spans="1:11" ht="43.5" customHeight="1">
      <c r="A683" s="65" t="s">
        <v>281</v>
      </c>
      <c r="B683" s="38">
        <f>C683*1.35</f>
        <v>83.7</v>
      </c>
      <c r="C683" s="7">
        <v>62</v>
      </c>
      <c r="D683" s="106"/>
      <c r="E683" s="64"/>
      <c r="F683" s="64"/>
      <c r="G683" s="64"/>
      <c r="H683" s="7"/>
      <c r="I683" s="4"/>
      <c r="J683" s="15"/>
      <c r="K683" s="46" t="s">
        <v>86</v>
      </c>
    </row>
    <row r="684" spans="1:12" ht="43.5" customHeight="1">
      <c r="A684" s="129" t="s">
        <v>295</v>
      </c>
      <c r="B684" s="57">
        <f>C684*1.5</f>
        <v>93</v>
      </c>
      <c r="C684" s="49">
        <v>62</v>
      </c>
      <c r="D684" s="48"/>
      <c r="E684" s="96"/>
      <c r="F684" s="96"/>
      <c r="G684" s="96"/>
      <c r="H684" s="49"/>
      <c r="I684" s="97"/>
      <c r="J684" s="15"/>
      <c r="K684" s="44" t="s">
        <v>24</v>
      </c>
      <c r="L684" s="132">
        <f>C644+C699+C651+C743</f>
        <v>20.2</v>
      </c>
    </row>
    <row r="685" spans="1:11" ht="24.75" customHeight="1">
      <c r="A685" s="63" t="s">
        <v>55</v>
      </c>
      <c r="B685" s="74">
        <f>C685*1.25</f>
        <v>16.25</v>
      </c>
      <c r="C685" s="49">
        <v>13</v>
      </c>
      <c r="D685" s="106"/>
      <c r="E685" s="64"/>
      <c r="F685" s="81"/>
      <c r="G685" s="81"/>
      <c r="H685" s="3"/>
      <c r="I685" s="8"/>
      <c r="J685" s="15"/>
      <c r="K685" s="44" t="s">
        <v>30</v>
      </c>
    </row>
    <row r="686" spans="1:12" ht="24.75" customHeight="1">
      <c r="A686" s="63" t="s">
        <v>47</v>
      </c>
      <c r="B686" s="74">
        <f>C686*1.33</f>
        <v>17.29</v>
      </c>
      <c r="C686" s="74">
        <v>13</v>
      </c>
      <c r="D686" s="106"/>
      <c r="E686" s="64"/>
      <c r="F686" s="81"/>
      <c r="G686" s="81"/>
      <c r="H686" s="3"/>
      <c r="I686" s="8"/>
      <c r="J686" s="15"/>
      <c r="K686" s="44" t="s">
        <v>146</v>
      </c>
      <c r="L686" s="130">
        <f>C741</f>
        <v>1.5</v>
      </c>
    </row>
    <row r="687" spans="1:12" ht="43.5" customHeight="1">
      <c r="A687" s="70" t="s">
        <v>271</v>
      </c>
      <c r="B687" s="74">
        <f>C687*1.14</f>
        <v>14.819999999999999</v>
      </c>
      <c r="C687" s="75">
        <v>13</v>
      </c>
      <c r="D687" s="29"/>
      <c r="E687" s="2"/>
      <c r="F687" s="2"/>
      <c r="G687" s="2"/>
      <c r="H687" s="2"/>
      <c r="I687" s="2"/>
      <c r="J687" s="15"/>
      <c r="K687" s="44" t="s">
        <v>147</v>
      </c>
      <c r="L687" s="59"/>
    </row>
    <row r="688" spans="1:12" ht="24.75" customHeight="1">
      <c r="A688" s="90" t="s">
        <v>56</v>
      </c>
      <c r="B688" s="49">
        <f>C688*1.19</f>
        <v>8.33</v>
      </c>
      <c r="C688" s="49">
        <v>7</v>
      </c>
      <c r="D688" s="106"/>
      <c r="E688" s="64"/>
      <c r="F688" s="81"/>
      <c r="G688" s="81"/>
      <c r="H688" s="3"/>
      <c r="I688" s="8"/>
      <c r="J688" s="15"/>
      <c r="K688" s="44" t="s">
        <v>31</v>
      </c>
      <c r="L688" s="130">
        <f>C650</f>
        <v>0.4</v>
      </c>
    </row>
    <row r="689" spans="1:12" ht="43.5" customHeight="1">
      <c r="A689" s="108" t="s">
        <v>184</v>
      </c>
      <c r="B689" s="49">
        <v>4</v>
      </c>
      <c r="C689" s="49">
        <v>4</v>
      </c>
      <c r="D689" s="106"/>
      <c r="E689" s="64"/>
      <c r="F689" s="81"/>
      <c r="G689" s="81"/>
      <c r="H689" s="3"/>
      <c r="I689" s="8"/>
      <c r="J689" s="15"/>
      <c r="K689" s="44" t="s">
        <v>100</v>
      </c>
      <c r="L689" s="132">
        <f>C675+C732</f>
        <v>54</v>
      </c>
    </row>
    <row r="690" spans="1:11" ht="24.75" customHeight="1">
      <c r="A690" s="90" t="s">
        <v>48</v>
      </c>
      <c r="B690" s="49">
        <v>2</v>
      </c>
      <c r="C690" s="49">
        <v>2</v>
      </c>
      <c r="D690" s="106"/>
      <c r="E690" s="64"/>
      <c r="F690" s="81"/>
      <c r="G690" s="81"/>
      <c r="H690" s="3"/>
      <c r="I690" s="8"/>
      <c r="J690" s="15"/>
      <c r="K690" s="43" t="s">
        <v>88</v>
      </c>
    </row>
    <row r="691" spans="1:11" ht="43.5" customHeight="1">
      <c r="A691" s="339" t="s">
        <v>219</v>
      </c>
      <c r="B691" s="339"/>
      <c r="C691" s="339"/>
      <c r="D691" s="184">
        <v>100</v>
      </c>
      <c r="E691" s="11">
        <v>1.9</v>
      </c>
      <c r="F691" s="11">
        <v>2.3</v>
      </c>
      <c r="G691" s="11">
        <v>14.5</v>
      </c>
      <c r="H691" s="3">
        <f>E691*4+F691*9+G691*4</f>
        <v>86.3</v>
      </c>
      <c r="I691" s="163">
        <v>4</v>
      </c>
      <c r="J691" s="15"/>
      <c r="K691" s="43" t="s">
        <v>89</v>
      </c>
    </row>
    <row r="692" spans="1:12" ht="24.75" customHeight="1">
      <c r="A692" s="121" t="s">
        <v>51</v>
      </c>
      <c r="B692" s="36">
        <f>C692*1.33</f>
        <v>133</v>
      </c>
      <c r="C692" s="48">
        <v>100</v>
      </c>
      <c r="D692" s="48"/>
      <c r="E692" s="96"/>
      <c r="F692" s="96"/>
      <c r="G692" s="96"/>
      <c r="H692" s="49"/>
      <c r="I692" s="48"/>
      <c r="J692" s="15"/>
      <c r="K692" s="44" t="s">
        <v>32</v>
      </c>
      <c r="L692" s="132">
        <f>C683</f>
        <v>62</v>
      </c>
    </row>
    <row r="693" spans="1:12" ht="24.75" customHeight="1">
      <c r="A693" s="121" t="s">
        <v>52</v>
      </c>
      <c r="B693" s="36">
        <f>C693*1.43</f>
        <v>143</v>
      </c>
      <c r="C693" s="48">
        <v>100</v>
      </c>
      <c r="D693" s="48"/>
      <c r="E693" s="96"/>
      <c r="F693" s="96"/>
      <c r="G693" s="96"/>
      <c r="H693" s="96"/>
      <c r="I693" s="96"/>
      <c r="J693" s="15"/>
      <c r="K693" s="46" t="s">
        <v>33</v>
      </c>
      <c r="L693" s="132">
        <f>C643+C742</f>
        <v>161</v>
      </c>
    </row>
    <row r="694" spans="1:12" ht="24.75" customHeight="1">
      <c r="A694" s="63" t="s">
        <v>53</v>
      </c>
      <c r="B694" s="36">
        <f>C694*1.54</f>
        <v>154</v>
      </c>
      <c r="C694" s="48">
        <v>100</v>
      </c>
      <c r="D694" s="48"/>
      <c r="E694" s="96"/>
      <c r="F694" s="291"/>
      <c r="G694" s="291"/>
      <c r="H694" s="122"/>
      <c r="I694" s="212"/>
      <c r="J694" s="15"/>
      <c r="K694" s="43" t="s">
        <v>34</v>
      </c>
      <c r="L694" s="132"/>
    </row>
    <row r="695" spans="1:11" ht="24.75" customHeight="1">
      <c r="A695" s="63" t="s">
        <v>54</v>
      </c>
      <c r="B695" s="36">
        <f>C695*1.67</f>
        <v>167</v>
      </c>
      <c r="C695" s="48">
        <v>100</v>
      </c>
      <c r="D695" s="48"/>
      <c r="E695" s="96"/>
      <c r="F695" s="291"/>
      <c r="G695" s="291"/>
      <c r="H695" s="122"/>
      <c r="I695" s="212"/>
      <c r="J695" s="15"/>
      <c r="K695" s="43" t="s">
        <v>35</v>
      </c>
    </row>
    <row r="696" spans="1:11" ht="24.75" customHeight="1">
      <c r="A696" s="90" t="s">
        <v>43</v>
      </c>
      <c r="B696" s="34">
        <v>2.5</v>
      </c>
      <c r="C696" s="34">
        <v>2.5</v>
      </c>
      <c r="D696" s="48"/>
      <c r="E696" s="2"/>
      <c r="F696" s="2"/>
      <c r="G696" s="2"/>
      <c r="H696" s="3"/>
      <c r="I696" s="8"/>
      <c r="J696" s="25"/>
      <c r="K696" s="44" t="s">
        <v>101</v>
      </c>
    </row>
    <row r="697" spans="1:12" ht="43.5" customHeight="1">
      <c r="A697" s="353" t="s">
        <v>122</v>
      </c>
      <c r="B697" s="353"/>
      <c r="C697" s="353"/>
      <c r="D697" s="319">
        <v>120</v>
      </c>
      <c r="E697" s="98">
        <v>0.2</v>
      </c>
      <c r="F697" s="98">
        <v>0</v>
      </c>
      <c r="G697" s="98">
        <v>11.4</v>
      </c>
      <c r="H697" s="91">
        <v>44</v>
      </c>
      <c r="I697" s="30">
        <v>0</v>
      </c>
      <c r="J697" s="15"/>
      <c r="K697" s="43" t="s">
        <v>36</v>
      </c>
      <c r="L697" s="131">
        <f>C645+C673+C696+C648</f>
        <v>12.5</v>
      </c>
    </row>
    <row r="698" spans="1:12" ht="24.75" customHeight="1">
      <c r="A698" s="63" t="s">
        <v>60</v>
      </c>
      <c r="B698" s="76">
        <v>10</v>
      </c>
      <c r="C698" s="76">
        <v>10</v>
      </c>
      <c r="D698" s="48"/>
      <c r="E698" s="96"/>
      <c r="F698" s="96"/>
      <c r="G698" s="96"/>
      <c r="H698" s="49"/>
      <c r="I698" s="97"/>
      <c r="J698" s="15"/>
      <c r="K698" s="43" t="s">
        <v>27</v>
      </c>
      <c r="L698" s="132">
        <f>C660+C690+C720+C738</f>
        <v>10</v>
      </c>
    </row>
    <row r="699" spans="1:12" ht="24.75" customHeight="1">
      <c r="A699" s="63" t="s">
        <v>42</v>
      </c>
      <c r="B699" s="76">
        <v>5</v>
      </c>
      <c r="C699" s="76">
        <v>5</v>
      </c>
      <c r="D699" s="48"/>
      <c r="E699" s="96"/>
      <c r="F699" s="96"/>
      <c r="G699" s="96"/>
      <c r="H699" s="49"/>
      <c r="I699" s="94"/>
      <c r="J699" s="15"/>
      <c r="K699" s="44" t="s">
        <v>37</v>
      </c>
      <c r="L699" s="132">
        <f>C680+C736</f>
        <v>5.5</v>
      </c>
    </row>
    <row r="700" spans="1:12" ht="24.75" customHeight="1">
      <c r="A700" s="343" t="s">
        <v>128</v>
      </c>
      <c r="B700" s="343"/>
      <c r="C700" s="343"/>
      <c r="D700" s="184">
        <v>10</v>
      </c>
      <c r="E700" s="29">
        <v>0.8</v>
      </c>
      <c r="F700" s="29">
        <v>0.1</v>
      </c>
      <c r="G700" s="29">
        <v>3.8</v>
      </c>
      <c r="H700" s="27">
        <v>19.3</v>
      </c>
      <c r="I700" s="30">
        <v>0</v>
      </c>
      <c r="J700" s="15"/>
      <c r="K700" s="44" t="s">
        <v>141</v>
      </c>
      <c r="L700" s="132"/>
    </row>
    <row r="701" spans="1:11" ht="43.5" customHeight="1">
      <c r="A701" s="79" t="s">
        <v>129</v>
      </c>
      <c r="B701" s="79"/>
      <c r="C701" s="79"/>
      <c r="D701" s="184">
        <v>10</v>
      </c>
      <c r="E701" s="2"/>
      <c r="F701" s="2"/>
      <c r="G701" s="2"/>
      <c r="H701" s="3"/>
      <c r="I701" s="2"/>
      <c r="J701" s="15"/>
      <c r="K701" s="44" t="s">
        <v>142</v>
      </c>
    </row>
    <row r="702" spans="1:10" ht="24.75" customHeight="1">
      <c r="A702" s="337" t="s">
        <v>38</v>
      </c>
      <c r="B702" s="337"/>
      <c r="C702" s="337"/>
      <c r="D702" s="184">
        <v>20</v>
      </c>
      <c r="E702" s="2">
        <v>1.3142857142857143</v>
      </c>
      <c r="F702" s="2">
        <v>0.2285714285714286</v>
      </c>
      <c r="G702" s="2">
        <v>6.685714285714285</v>
      </c>
      <c r="H702" s="27">
        <v>35.42857142857143</v>
      </c>
      <c r="I702" s="2">
        <v>0</v>
      </c>
      <c r="J702" s="15"/>
    </row>
    <row r="703" spans="1:10" ht="24.75" customHeight="1">
      <c r="A703" s="341" t="s">
        <v>12</v>
      </c>
      <c r="B703" s="341"/>
      <c r="C703" s="341"/>
      <c r="D703" s="316">
        <f aca="true" t="shared" si="5" ref="D703:I703">D704+D705</f>
        <v>165</v>
      </c>
      <c r="E703" s="50">
        <f t="shared" si="5"/>
        <v>2.2</v>
      </c>
      <c r="F703" s="50">
        <f t="shared" si="5"/>
        <v>2.1</v>
      </c>
      <c r="G703" s="50">
        <f t="shared" si="5"/>
        <v>34.4</v>
      </c>
      <c r="H703" s="50">
        <f t="shared" si="5"/>
        <v>165.3</v>
      </c>
      <c r="I703" s="50">
        <f t="shared" si="5"/>
        <v>1.8</v>
      </c>
      <c r="J703" s="15"/>
    </row>
    <row r="704" spans="1:10" ht="43.5" customHeight="1">
      <c r="A704" s="312" t="s">
        <v>294</v>
      </c>
      <c r="B704" s="39">
        <v>15</v>
      </c>
      <c r="C704" s="39">
        <v>15</v>
      </c>
      <c r="D704" s="184">
        <v>15</v>
      </c>
      <c r="E704" s="2">
        <v>1.4</v>
      </c>
      <c r="F704" s="2">
        <v>2.1</v>
      </c>
      <c r="G704" s="2">
        <v>11.4</v>
      </c>
      <c r="H704" s="27">
        <f>E704*4+F704*9+G704*4</f>
        <v>70.1</v>
      </c>
      <c r="I704" s="8">
        <v>0</v>
      </c>
      <c r="J704" s="15"/>
    </row>
    <row r="705" spans="1:10" ht="24.75" customHeight="1">
      <c r="A705" s="213" t="s">
        <v>150</v>
      </c>
      <c r="B705" s="34">
        <v>150</v>
      </c>
      <c r="C705" s="34">
        <v>150</v>
      </c>
      <c r="D705" s="184">
        <v>150</v>
      </c>
      <c r="E705" s="29">
        <v>0.8</v>
      </c>
      <c r="F705" s="29">
        <v>0</v>
      </c>
      <c r="G705" s="29">
        <v>23</v>
      </c>
      <c r="H705" s="27">
        <f>E705*4+F705*9+G705*4</f>
        <v>95.2</v>
      </c>
      <c r="I705" s="30">
        <v>1.8</v>
      </c>
      <c r="J705" s="15"/>
    </row>
    <row r="706" spans="1:10" ht="24.75" customHeight="1">
      <c r="A706" s="345" t="s">
        <v>237</v>
      </c>
      <c r="B706" s="345"/>
      <c r="C706" s="345"/>
      <c r="D706" s="318">
        <f>D707+D731+D740+D745</f>
        <v>430</v>
      </c>
      <c r="E706" s="199">
        <f>E707+E731+E740+E745+E744</f>
        <v>12.820000000000002</v>
      </c>
      <c r="F706" s="199">
        <f>F707+F731+F740+F745+F744</f>
        <v>11.040000000000001</v>
      </c>
      <c r="G706" s="199">
        <f>G707+G731+G740+G745+G744</f>
        <v>45.48</v>
      </c>
      <c r="H706" s="173">
        <f>H707+H731+H740+H745+H744</f>
        <v>332.40000000000003</v>
      </c>
      <c r="I706" s="173">
        <f>I707+I731+I740+I745+I744</f>
        <v>21.810000000000002</v>
      </c>
      <c r="J706" s="15"/>
    </row>
    <row r="707" spans="1:10" ht="24.75" customHeight="1">
      <c r="A707" s="359" t="s">
        <v>172</v>
      </c>
      <c r="B707" s="359"/>
      <c r="C707" s="359"/>
      <c r="D707" s="99">
        <v>100</v>
      </c>
      <c r="E707" s="83">
        <v>1.2</v>
      </c>
      <c r="F707" s="83">
        <v>4</v>
      </c>
      <c r="G707" s="2">
        <v>6.3</v>
      </c>
      <c r="H707" s="3">
        <f>E707*4+F707*9+G707*4</f>
        <v>66</v>
      </c>
      <c r="I707" s="8">
        <v>3.9</v>
      </c>
      <c r="J707" s="15"/>
    </row>
    <row r="708" spans="1:10" ht="24.75" customHeight="1">
      <c r="A708" s="63" t="s">
        <v>51</v>
      </c>
      <c r="B708" s="74">
        <f>C708*1.33</f>
        <v>30.590000000000003</v>
      </c>
      <c r="C708" s="76">
        <v>23</v>
      </c>
      <c r="D708" s="99"/>
      <c r="E708" s="83"/>
      <c r="F708" s="83"/>
      <c r="G708" s="83"/>
      <c r="H708" s="159"/>
      <c r="I708" s="83"/>
      <c r="J708" s="15"/>
    </row>
    <row r="709" spans="1:10" ht="24.75" customHeight="1">
      <c r="A709" s="63" t="s">
        <v>52</v>
      </c>
      <c r="B709" s="74">
        <f>C709*1.43</f>
        <v>32.89</v>
      </c>
      <c r="C709" s="76">
        <v>23</v>
      </c>
      <c r="D709" s="99"/>
      <c r="E709" s="83"/>
      <c r="F709" s="83"/>
      <c r="G709" s="83"/>
      <c r="H709" s="83"/>
      <c r="I709" s="83"/>
      <c r="J709" s="15"/>
    </row>
    <row r="710" spans="1:10" ht="24.75" customHeight="1">
      <c r="A710" s="63" t="s">
        <v>53</v>
      </c>
      <c r="B710" s="74">
        <f>C710*1.54</f>
        <v>35.42</v>
      </c>
      <c r="C710" s="76">
        <v>23</v>
      </c>
      <c r="D710" s="99"/>
      <c r="E710" s="83"/>
      <c r="F710" s="83"/>
      <c r="G710" s="2"/>
      <c r="H710" s="3"/>
      <c r="I710" s="8"/>
      <c r="J710" s="15"/>
    </row>
    <row r="711" spans="1:10" ht="24.75" customHeight="1">
      <c r="A711" s="63" t="s">
        <v>54</v>
      </c>
      <c r="B711" s="74">
        <f>C711*1.67</f>
        <v>38.41</v>
      </c>
      <c r="C711" s="76">
        <v>23</v>
      </c>
      <c r="D711" s="99"/>
      <c r="E711" s="83"/>
      <c r="F711" s="83"/>
      <c r="G711" s="2"/>
      <c r="H711" s="3"/>
      <c r="I711" s="8"/>
      <c r="J711" s="15"/>
    </row>
    <row r="712" spans="1:10" ht="24.75" customHeight="1">
      <c r="A712" s="26" t="s">
        <v>80</v>
      </c>
      <c r="B712" s="74">
        <f>C712*1.25</f>
        <v>31.25</v>
      </c>
      <c r="C712" s="48">
        <v>25</v>
      </c>
      <c r="D712" s="99"/>
      <c r="E712" s="107"/>
      <c r="F712" s="107"/>
      <c r="G712" s="9"/>
      <c r="H712" s="27"/>
      <c r="I712" s="30"/>
      <c r="J712" s="15"/>
    </row>
    <row r="713" spans="1:10" ht="24.75" customHeight="1">
      <c r="A713" s="63" t="s">
        <v>47</v>
      </c>
      <c r="B713" s="74">
        <f>C713*1.33</f>
        <v>33.25</v>
      </c>
      <c r="C713" s="48">
        <v>25</v>
      </c>
      <c r="D713" s="99"/>
      <c r="E713" s="107"/>
      <c r="F713" s="107"/>
      <c r="G713" s="9"/>
      <c r="H713" s="27"/>
      <c r="I713" s="30"/>
      <c r="J713" s="15"/>
    </row>
    <row r="714" spans="1:13" ht="24.75" customHeight="1">
      <c r="A714" s="63" t="s">
        <v>55</v>
      </c>
      <c r="B714" s="74">
        <f>C714*1.25</f>
        <v>25</v>
      </c>
      <c r="C714" s="76">
        <v>20</v>
      </c>
      <c r="D714" s="99"/>
      <c r="E714" s="83"/>
      <c r="F714" s="83"/>
      <c r="G714" s="2"/>
      <c r="H714" s="3"/>
      <c r="I714" s="8"/>
      <c r="J714" s="15"/>
      <c r="K714" s="131"/>
      <c r="L714" s="131"/>
      <c r="M714" s="131"/>
    </row>
    <row r="715" spans="1:10" ht="24.75" customHeight="1">
      <c r="A715" s="63" t="s">
        <v>47</v>
      </c>
      <c r="B715" s="74">
        <f>C715*1.33</f>
        <v>26.6</v>
      </c>
      <c r="C715" s="76">
        <v>20</v>
      </c>
      <c r="D715" s="99"/>
      <c r="E715" s="83"/>
      <c r="F715" s="83"/>
      <c r="G715" s="2"/>
      <c r="H715" s="3"/>
      <c r="I715" s="8"/>
      <c r="J715" s="15"/>
    </row>
    <row r="716" spans="1:10" ht="24.75" customHeight="1">
      <c r="A716" s="63" t="s">
        <v>127</v>
      </c>
      <c r="B716" s="74">
        <f>C716*1.82</f>
        <v>45.5</v>
      </c>
      <c r="C716" s="48">
        <v>25</v>
      </c>
      <c r="D716" s="99"/>
      <c r="E716" s="107"/>
      <c r="F716" s="107"/>
      <c r="G716" s="9"/>
      <c r="H716" s="27"/>
      <c r="I716" s="30"/>
      <c r="J716" s="15"/>
    </row>
    <row r="717" spans="1:10" ht="43.5" customHeight="1">
      <c r="A717" s="71" t="s">
        <v>173</v>
      </c>
      <c r="B717" s="49">
        <f>C717*1.42</f>
        <v>35.5</v>
      </c>
      <c r="C717" s="48">
        <v>25</v>
      </c>
      <c r="D717" s="99"/>
      <c r="E717" s="107"/>
      <c r="F717" s="107"/>
      <c r="G717" s="9"/>
      <c r="H717" s="27"/>
      <c r="I717" s="30"/>
      <c r="J717" s="15"/>
    </row>
    <row r="718" spans="1:10" ht="24.75" customHeight="1">
      <c r="A718" s="26" t="s">
        <v>56</v>
      </c>
      <c r="B718" s="74">
        <f>C718*1.19</f>
        <v>11.899999999999999</v>
      </c>
      <c r="C718" s="76">
        <v>10</v>
      </c>
      <c r="D718" s="99"/>
      <c r="E718" s="83"/>
      <c r="F718" s="83"/>
      <c r="G718" s="2"/>
      <c r="H718" s="3"/>
      <c r="I718" s="8"/>
      <c r="J718" s="15"/>
    </row>
    <row r="719" spans="1:10" ht="24.75" customHeight="1">
      <c r="A719" s="26" t="s">
        <v>110</v>
      </c>
      <c r="B719" s="74">
        <f>C719*1.25</f>
        <v>12.5</v>
      </c>
      <c r="C719" s="76">
        <v>10</v>
      </c>
      <c r="D719" s="99"/>
      <c r="E719" s="83"/>
      <c r="F719" s="83"/>
      <c r="G719" s="2"/>
      <c r="H719" s="27"/>
      <c r="I719" s="8"/>
      <c r="J719" s="15"/>
    </row>
    <row r="720" spans="1:10" ht="24.75" customHeight="1">
      <c r="A720" s="26" t="s">
        <v>48</v>
      </c>
      <c r="B720" s="76">
        <v>4</v>
      </c>
      <c r="C720" s="76">
        <v>4</v>
      </c>
      <c r="D720" s="99"/>
      <c r="E720" s="83"/>
      <c r="F720" s="83"/>
      <c r="G720" s="2"/>
      <c r="H720" s="3"/>
      <c r="I720" s="8"/>
      <c r="J720" s="16"/>
    </row>
    <row r="721" spans="1:10" ht="24.75" customHeight="1">
      <c r="A721" s="333" t="s">
        <v>139</v>
      </c>
      <c r="B721" s="333"/>
      <c r="C721" s="333"/>
      <c r="D721" s="333"/>
      <c r="E721" s="333"/>
      <c r="F721" s="333"/>
      <c r="G721" s="333"/>
      <c r="H721" s="333"/>
      <c r="I721" s="333"/>
      <c r="J721" s="16"/>
    </row>
    <row r="722" spans="1:10" ht="43.5" customHeight="1">
      <c r="A722" s="339" t="s">
        <v>174</v>
      </c>
      <c r="B722" s="339"/>
      <c r="C722" s="339"/>
      <c r="D722" s="1">
        <v>100</v>
      </c>
      <c r="E722" s="29">
        <v>1</v>
      </c>
      <c r="F722" s="29">
        <v>5</v>
      </c>
      <c r="G722" s="29">
        <v>4.5</v>
      </c>
      <c r="H722" s="27">
        <f>E722*4+F722*9+G722*4</f>
        <v>67</v>
      </c>
      <c r="I722" s="30">
        <v>14.7</v>
      </c>
      <c r="J722" s="140"/>
    </row>
    <row r="723" spans="1:10" ht="24.75" customHeight="1">
      <c r="A723" s="71" t="s">
        <v>166</v>
      </c>
      <c r="B723" s="39">
        <f>C723*1.02</f>
        <v>35.7</v>
      </c>
      <c r="C723" s="33">
        <v>35</v>
      </c>
      <c r="D723" s="33"/>
      <c r="E723" s="82"/>
      <c r="F723" s="82"/>
      <c r="G723" s="82"/>
      <c r="H723" s="39"/>
      <c r="I723" s="100"/>
      <c r="J723" s="22"/>
    </row>
    <row r="724" spans="1:10" ht="24.75" customHeight="1">
      <c r="A724" s="108" t="s">
        <v>264</v>
      </c>
      <c r="B724" s="39">
        <f>C724*1.18</f>
        <v>41.3</v>
      </c>
      <c r="C724" s="33">
        <v>35</v>
      </c>
      <c r="D724" s="33"/>
      <c r="E724" s="47"/>
      <c r="F724" s="47"/>
      <c r="G724" s="96"/>
      <c r="H724" s="49"/>
      <c r="I724" s="94"/>
      <c r="J724" s="23"/>
    </row>
    <row r="725" spans="1:10" ht="24.75" customHeight="1">
      <c r="A725" s="71" t="s">
        <v>175</v>
      </c>
      <c r="B725" s="39">
        <f>C725*1.02</f>
        <v>56.1</v>
      </c>
      <c r="C725" s="33">
        <v>55</v>
      </c>
      <c r="D725" s="33"/>
      <c r="E725" s="47"/>
      <c r="F725" s="96"/>
      <c r="G725" s="96"/>
      <c r="H725" s="49"/>
      <c r="I725" s="94"/>
      <c r="J725" s="140"/>
    </row>
    <row r="726" spans="1:10" ht="24.75" customHeight="1">
      <c r="A726" s="71" t="s">
        <v>169</v>
      </c>
      <c r="B726" s="39">
        <f>C726*1.05</f>
        <v>57.75</v>
      </c>
      <c r="C726" s="33">
        <v>55</v>
      </c>
      <c r="D726" s="33"/>
      <c r="E726" s="47"/>
      <c r="F726" s="96"/>
      <c r="G726" s="96"/>
      <c r="H726" s="49"/>
      <c r="I726" s="94"/>
      <c r="J726" s="15"/>
    </row>
    <row r="727" spans="1:10" ht="24.75" customHeight="1">
      <c r="A727" s="108" t="s">
        <v>56</v>
      </c>
      <c r="B727" s="81">
        <f>C727*1.19</f>
        <v>9.52</v>
      </c>
      <c r="C727" s="74">
        <v>8</v>
      </c>
      <c r="D727" s="33"/>
      <c r="E727" s="81"/>
      <c r="F727" s="81"/>
      <c r="G727" s="81"/>
      <c r="H727" s="76"/>
      <c r="I727" s="109"/>
      <c r="J727" s="15"/>
    </row>
    <row r="728" spans="1:10" ht="24.75" customHeight="1">
      <c r="A728" s="108" t="s">
        <v>83</v>
      </c>
      <c r="B728" s="74">
        <f>C728*1.25</f>
        <v>10</v>
      </c>
      <c r="C728" s="74">
        <v>8</v>
      </c>
      <c r="D728" s="33"/>
      <c r="E728" s="81"/>
      <c r="F728" s="81"/>
      <c r="G728" s="81"/>
      <c r="H728" s="76"/>
      <c r="I728" s="109"/>
      <c r="J728" s="15"/>
    </row>
    <row r="729" spans="1:10" ht="43.5" customHeight="1">
      <c r="A729" s="108" t="s">
        <v>185</v>
      </c>
      <c r="B729" s="74">
        <f>C729*1.35</f>
        <v>10.8</v>
      </c>
      <c r="C729" s="74">
        <v>8</v>
      </c>
      <c r="D729" s="33"/>
      <c r="E729" s="81"/>
      <c r="F729" s="81"/>
      <c r="G729" s="81"/>
      <c r="H729" s="74"/>
      <c r="I729" s="54"/>
      <c r="J729" s="15"/>
    </row>
    <row r="730" spans="1:10" ht="24.75" customHeight="1">
      <c r="A730" s="108" t="s">
        <v>48</v>
      </c>
      <c r="B730" s="76">
        <v>5</v>
      </c>
      <c r="C730" s="76">
        <v>5</v>
      </c>
      <c r="D730" s="33"/>
      <c r="E730" s="81"/>
      <c r="F730" s="81"/>
      <c r="G730" s="81"/>
      <c r="H730" s="76"/>
      <c r="I730" s="109"/>
      <c r="J730" s="15"/>
    </row>
    <row r="731" spans="1:10" ht="24.75" customHeight="1">
      <c r="A731" s="339" t="s">
        <v>250</v>
      </c>
      <c r="B731" s="339"/>
      <c r="C731" s="339"/>
      <c r="D731" s="184">
        <v>50</v>
      </c>
      <c r="E731" s="2">
        <v>7.2</v>
      </c>
      <c r="F731" s="2">
        <v>4</v>
      </c>
      <c r="G731" s="2">
        <v>6.4</v>
      </c>
      <c r="H731" s="3">
        <f>E731*4+F731*9+G731*4</f>
        <v>90.4</v>
      </c>
      <c r="I731" s="8">
        <v>0.01</v>
      </c>
      <c r="J731" s="15"/>
    </row>
    <row r="732" spans="1:10" ht="43.5" customHeight="1">
      <c r="A732" s="69" t="s">
        <v>279</v>
      </c>
      <c r="B732" s="57">
        <f>C732</f>
        <v>37</v>
      </c>
      <c r="C732" s="49">
        <v>37</v>
      </c>
      <c r="D732" s="184"/>
      <c r="E732" s="29"/>
      <c r="F732" s="29"/>
      <c r="G732" s="29"/>
      <c r="H732" s="27"/>
      <c r="I732" s="30"/>
      <c r="J732" s="15"/>
    </row>
    <row r="733" spans="1:10" ht="24.75" customHeight="1">
      <c r="A733" s="69" t="s">
        <v>59</v>
      </c>
      <c r="B733" s="57">
        <f>C733*1.35</f>
        <v>49.95</v>
      </c>
      <c r="C733" s="39">
        <v>37</v>
      </c>
      <c r="D733" s="49"/>
      <c r="E733" s="96"/>
      <c r="F733" s="96"/>
      <c r="G733" s="96"/>
      <c r="H733" s="49"/>
      <c r="I733" s="30"/>
      <c r="J733" s="15"/>
    </row>
    <row r="734" spans="1:10" ht="24.75" customHeight="1">
      <c r="A734" s="69" t="s">
        <v>50</v>
      </c>
      <c r="B734" s="57">
        <f>C734*1.18</f>
        <v>43.66</v>
      </c>
      <c r="C734" s="33">
        <v>37</v>
      </c>
      <c r="D734" s="49"/>
      <c r="E734" s="96"/>
      <c r="F734" s="96"/>
      <c r="G734" s="96"/>
      <c r="H734" s="49"/>
      <c r="I734" s="96"/>
      <c r="J734" s="15"/>
    </row>
    <row r="735" spans="1:10" ht="24.75" customHeight="1">
      <c r="A735" s="63" t="s">
        <v>46</v>
      </c>
      <c r="B735" s="76">
        <v>9</v>
      </c>
      <c r="C735" s="76">
        <v>9</v>
      </c>
      <c r="D735" s="184"/>
      <c r="E735" s="81"/>
      <c r="F735" s="81"/>
      <c r="G735" s="81"/>
      <c r="H735" s="74"/>
      <c r="I735" s="88"/>
      <c r="J735" s="15"/>
    </row>
    <row r="736" spans="1:10" ht="24.75" customHeight="1">
      <c r="A736" s="105" t="s">
        <v>135</v>
      </c>
      <c r="B736" s="76">
        <v>4</v>
      </c>
      <c r="C736" s="76">
        <v>4</v>
      </c>
      <c r="D736" s="184"/>
      <c r="E736" s="81"/>
      <c r="F736" s="81"/>
      <c r="G736" s="81"/>
      <c r="H736" s="74"/>
      <c r="I736" s="88"/>
      <c r="J736" s="15"/>
    </row>
    <row r="737" spans="1:10" ht="24.75" customHeight="1">
      <c r="A737" s="26" t="s">
        <v>244</v>
      </c>
      <c r="B737" s="76">
        <v>8</v>
      </c>
      <c r="C737" s="76">
        <v>8</v>
      </c>
      <c r="D737" s="184"/>
      <c r="E737" s="81"/>
      <c r="F737" s="81"/>
      <c r="G737" s="81"/>
      <c r="H737" s="74"/>
      <c r="I737" s="88"/>
      <c r="J737" s="15"/>
    </row>
    <row r="738" spans="1:10" ht="24.75" customHeight="1">
      <c r="A738" s="26" t="s">
        <v>48</v>
      </c>
      <c r="B738" s="147">
        <v>2</v>
      </c>
      <c r="C738" s="147">
        <v>2</v>
      </c>
      <c r="D738" s="184"/>
      <c r="E738" s="195"/>
      <c r="F738" s="195"/>
      <c r="G738" s="195"/>
      <c r="H738" s="149"/>
      <c r="I738" s="238"/>
      <c r="J738" s="15"/>
    </row>
    <row r="739" spans="1:10" ht="24.75" customHeight="1">
      <c r="A739" s="26" t="s">
        <v>62</v>
      </c>
      <c r="B739" s="147">
        <v>5</v>
      </c>
      <c r="C739" s="147">
        <v>5</v>
      </c>
      <c r="D739" s="184"/>
      <c r="E739" s="195"/>
      <c r="F739" s="195"/>
      <c r="G739" s="195"/>
      <c r="H739" s="149"/>
      <c r="I739" s="238"/>
      <c r="J739" s="15"/>
    </row>
    <row r="740" spans="1:10" ht="43.5" customHeight="1">
      <c r="A740" s="343" t="s">
        <v>238</v>
      </c>
      <c r="B740" s="343"/>
      <c r="C740" s="343"/>
      <c r="D740" s="184">
        <v>180</v>
      </c>
      <c r="E740" s="29">
        <v>2.7</v>
      </c>
      <c r="F740" s="29">
        <v>2.8</v>
      </c>
      <c r="G740" s="29">
        <v>15.8</v>
      </c>
      <c r="H740" s="92">
        <f>E740*4+F740*9+G740*4</f>
        <v>99.2</v>
      </c>
      <c r="I740" s="30">
        <v>0.1</v>
      </c>
      <c r="J740" s="15"/>
    </row>
    <row r="741" spans="1:11" ht="24.75" customHeight="1">
      <c r="A741" s="90" t="s">
        <v>104</v>
      </c>
      <c r="B741" s="48">
        <v>1.5</v>
      </c>
      <c r="C741" s="48">
        <v>1.5</v>
      </c>
      <c r="D741" s="48"/>
      <c r="E741" s="96"/>
      <c r="F741" s="96"/>
      <c r="G741" s="96"/>
      <c r="H741" s="49"/>
      <c r="I741" s="97"/>
      <c r="J741" s="15"/>
      <c r="K741" s="130" t="s">
        <v>19</v>
      </c>
    </row>
    <row r="742" spans="1:12" ht="24.75" customHeight="1">
      <c r="A742" s="63" t="s">
        <v>134</v>
      </c>
      <c r="B742" s="76">
        <v>34</v>
      </c>
      <c r="C742" s="76">
        <v>34</v>
      </c>
      <c r="D742" s="48"/>
      <c r="E742" s="81"/>
      <c r="F742" s="81"/>
      <c r="G742" s="81"/>
      <c r="H742" s="74"/>
      <c r="I742" s="95"/>
      <c r="J742" s="15"/>
      <c r="K742" s="43" t="s">
        <v>38</v>
      </c>
      <c r="L742" s="130">
        <f>D846</f>
        <v>20</v>
      </c>
    </row>
    <row r="743" spans="1:12" ht="24.75" customHeight="1">
      <c r="A743" s="63" t="s">
        <v>42</v>
      </c>
      <c r="B743" s="76">
        <v>2.7</v>
      </c>
      <c r="C743" s="76">
        <v>2.7</v>
      </c>
      <c r="D743" s="48"/>
      <c r="E743" s="81"/>
      <c r="F743" s="81"/>
      <c r="G743" s="81"/>
      <c r="H743" s="81"/>
      <c r="I743" s="81"/>
      <c r="J743" s="15"/>
      <c r="K743" s="44" t="s">
        <v>39</v>
      </c>
      <c r="L743" s="132">
        <f>D844+C758+D848+C861</f>
        <v>47.5</v>
      </c>
    </row>
    <row r="744" spans="1:12" ht="24.75" customHeight="1">
      <c r="A744" s="343" t="s">
        <v>38</v>
      </c>
      <c r="B744" s="343"/>
      <c r="C744" s="343"/>
      <c r="D744" s="184">
        <v>20</v>
      </c>
      <c r="E744" s="29">
        <v>1.32</v>
      </c>
      <c r="F744" s="29">
        <v>0.23999999999999996</v>
      </c>
      <c r="G744" s="29">
        <v>6.679999999999999</v>
      </c>
      <c r="H744" s="27">
        <v>34</v>
      </c>
      <c r="I744" s="30">
        <v>0</v>
      </c>
      <c r="J744" s="15"/>
      <c r="K744" s="44" t="s">
        <v>98</v>
      </c>
      <c r="L744" s="131">
        <f>C813</f>
        <v>0.3</v>
      </c>
    </row>
    <row r="745" spans="1:12" ht="43.5" customHeight="1">
      <c r="A745" s="334" t="s">
        <v>249</v>
      </c>
      <c r="B745" s="334"/>
      <c r="C745" s="334"/>
      <c r="D745" s="319">
        <v>100</v>
      </c>
      <c r="E745" s="98">
        <v>0.4</v>
      </c>
      <c r="F745" s="98">
        <v>0</v>
      </c>
      <c r="G745" s="98">
        <v>10.3</v>
      </c>
      <c r="H745" s="92">
        <f>E745*4+F745*9+G745*4</f>
        <v>42.800000000000004</v>
      </c>
      <c r="I745" s="30">
        <v>17.8</v>
      </c>
      <c r="J745" s="15"/>
      <c r="K745" s="45" t="s">
        <v>99</v>
      </c>
      <c r="L745" s="132">
        <f>C752+C854</f>
        <v>47</v>
      </c>
    </row>
    <row r="746" spans="1:12" ht="24.75" customHeight="1">
      <c r="A746" s="341" t="s">
        <v>23</v>
      </c>
      <c r="B746" s="342"/>
      <c r="C746" s="342"/>
      <c r="D746" s="342"/>
      <c r="E746" s="50">
        <f>E638+E656+E703+E653+E706</f>
        <v>46.81761904761905</v>
      </c>
      <c r="F746" s="50">
        <f>F638+F656+F703+F653+F706</f>
        <v>38.86857142857143</v>
      </c>
      <c r="G746" s="50">
        <f>G638+G656+G703+G653+G706</f>
        <v>186.6657142857143</v>
      </c>
      <c r="H746" s="40">
        <f>H638+H656+H703+H653+H706</f>
        <v>1282.1285714285716</v>
      </c>
      <c r="I746" s="50">
        <f>I638+I656+I703+I653+I706</f>
        <v>37.080000000000005</v>
      </c>
      <c r="J746" s="15"/>
      <c r="K746" s="45" t="s">
        <v>81</v>
      </c>
      <c r="L746" s="132"/>
    </row>
    <row r="747" spans="1:12" ht="24.75" customHeight="1">
      <c r="A747" s="336" t="s">
        <v>19</v>
      </c>
      <c r="B747" s="336"/>
      <c r="C747" s="336"/>
      <c r="D747" s="336"/>
      <c r="E747" s="336"/>
      <c r="F747" s="336"/>
      <c r="G747" s="336"/>
      <c r="H747" s="336"/>
      <c r="I747" s="336"/>
      <c r="J747" s="15"/>
      <c r="K747" s="44" t="s">
        <v>26</v>
      </c>
      <c r="L747" s="132">
        <f>C787+C805</f>
        <v>104.8</v>
      </c>
    </row>
    <row r="748" spans="1:12" ht="24.75" customHeight="1">
      <c r="A748" s="340" t="s">
        <v>1</v>
      </c>
      <c r="B748" s="340" t="s">
        <v>2</v>
      </c>
      <c r="C748" s="340" t="s">
        <v>3</v>
      </c>
      <c r="D748" s="340" t="s">
        <v>4</v>
      </c>
      <c r="E748" s="340"/>
      <c r="F748" s="340"/>
      <c r="G748" s="340"/>
      <c r="H748" s="340"/>
      <c r="I748" s="229" t="s">
        <v>230</v>
      </c>
      <c r="J748" s="15"/>
      <c r="K748" s="44" t="s">
        <v>28</v>
      </c>
      <c r="L748" s="132">
        <f>C791+C793+C771+C772+C774+C812+C796+C802</f>
        <v>134.29999999999998</v>
      </c>
    </row>
    <row r="749" spans="1:12" ht="24.75" customHeight="1">
      <c r="A749" s="340"/>
      <c r="B749" s="340"/>
      <c r="C749" s="340"/>
      <c r="D749" s="78" t="s">
        <v>5</v>
      </c>
      <c r="E749" s="288" t="s">
        <v>6</v>
      </c>
      <c r="F749" s="288" t="s">
        <v>7</v>
      </c>
      <c r="G749" s="288" t="s">
        <v>8</v>
      </c>
      <c r="H749" s="89" t="s">
        <v>9</v>
      </c>
      <c r="I749" s="229" t="s">
        <v>92</v>
      </c>
      <c r="J749" s="15"/>
      <c r="K749" s="44" t="s">
        <v>25</v>
      </c>
      <c r="L749" s="132">
        <f>C842+D871</f>
        <v>130</v>
      </c>
    </row>
    <row r="750" spans="1:12" ht="24.75" customHeight="1">
      <c r="A750" s="341" t="s">
        <v>10</v>
      </c>
      <c r="B750" s="341"/>
      <c r="C750" s="341"/>
      <c r="D750" s="110">
        <f>D751+28+D760+D767+D768</f>
        <v>411</v>
      </c>
      <c r="E750" s="50">
        <f>SUM(E751:E763)</f>
        <v>10.15</v>
      </c>
      <c r="F750" s="50">
        <f>SUM(F751:F763)</f>
        <v>8.504999999999999</v>
      </c>
      <c r="G750" s="50">
        <f>SUM(G751:G763)</f>
        <v>40.7</v>
      </c>
      <c r="H750" s="110">
        <f>SUM(H751:H763)</f>
        <v>279.945</v>
      </c>
      <c r="I750" s="50">
        <f>SUM(I751:I763)</f>
        <v>0.8475</v>
      </c>
      <c r="J750" s="15"/>
      <c r="K750" s="44" t="s">
        <v>29</v>
      </c>
      <c r="L750" s="131"/>
    </row>
    <row r="751" spans="1:12" ht="43.5" customHeight="1">
      <c r="A751" s="351" t="s">
        <v>208</v>
      </c>
      <c r="B751" s="364"/>
      <c r="C751" s="364"/>
      <c r="D751" s="319">
        <v>130</v>
      </c>
      <c r="E751" s="98">
        <v>4.55</v>
      </c>
      <c r="F751" s="98">
        <v>3.705</v>
      </c>
      <c r="G751" s="98">
        <v>15.6</v>
      </c>
      <c r="H751" s="27">
        <f>E751*4+F751*9+G751*4</f>
        <v>113.945</v>
      </c>
      <c r="I751" s="30">
        <v>0.2275</v>
      </c>
      <c r="J751" s="15"/>
      <c r="K751" s="44" t="s">
        <v>85</v>
      </c>
      <c r="L751" s="130">
        <f>C767</f>
        <v>100</v>
      </c>
    </row>
    <row r="752" spans="1:11" ht="24.75" customHeight="1">
      <c r="A752" s="144" t="s">
        <v>198</v>
      </c>
      <c r="B752" s="48">
        <v>16</v>
      </c>
      <c r="C752" s="48">
        <v>16</v>
      </c>
      <c r="D752" s="48"/>
      <c r="E752" s="295"/>
      <c r="F752" s="296"/>
      <c r="G752" s="296"/>
      <c r="H752" s="215"/>
      <c r="I752" s="214"/>
      <c r="J752" s="15"/>
      <c r="K752" s="46" t="s">
        <v>86</v>
      </c>
    </row>
    <row r="753" spans="1:12" ht="24.75" customHeight="1">
      <c r="A753" s="90" t="s">
        <v>90</v>
      </c>
      <c r="B753" s="48">
        <v>111</v>
      </c>
      <c r="C753" s="48">
        <v>111</v>
      </c>
      <c r="D753" s="48"/>
      <c r="E753" s="96"/>
      <c r="F753" s="96"/>
      <c r="G753" s="96"/>
      <c r="H753" s="49"/>
      <c r="I753" s="94"/>
      <c r="J753" s="15"/>
      <c r="K753" s="44" t="s">
        <v>24</v>
      </c>
      <c r="L753" s="131">
        <f>C762+C843+C866+B858+C755</f>
        <v>40.5</v>
      </c>
    </row>
    <row r="754" spans="1:11" ht="24.75" customHeight="1">
      <c r="A754" s="90" t="s">
        <v>84</v>
      </c>
      <c r="B754" s="48">
        <v>13</v>
      </c>
      <c r="C754" s="48">
        <v>13</v>
      </c>
      <c r="D754" s="48"/>
      <c r="E754" s="96"/>
      <c r="F754" s="98"/>
      <c r="G754" s="98"/>
      <c r="H754" s="91"/>
      <c r="I754" s="67"/>
      <c r="J754" s="15"/>
      <c r="K754" s="44" t="s">
        <v>30</v>
      </c>
    </row>
    <row r="755" spans="1:11" ht="24.75" customHeight="1">
      <c r="A755" s="90" t="s">
        <v>42</v>
      </c>
      <c r="B755" s="48">
        <v>2</v>
      </c>
      <c r="C755" s="49">
        <v>2</v>
      </c>
      <c r="D755" s="48"/>
      <c r="E755" s="96"/>
      <c r="F755" s="98"/>
      <c r="G755" s="98"/>
      <c r="H755" s="91"/>
      <c r="I755" s="67"/>
      <c r="J755" s="15"/>
      <c r="K755" s="44" t="s">
        <v>146</v>
      </c>
    </row>
    <row r="756" spans="1:12" ht="24.75" customHeight="1">
      <c r="A756" s="90" t="s">
        <v>106</v>
      </c>
      <c r="B756" s="48">
        <v>3</v>
      </c>
      <c r="C756" s="48">
        <v>3</v>
      </c>
      <c r="D756" s="48"/>
      <c r="E756" s="297"/>
      <c r="F756" s="298"/>
      <c r="G756" s="298"/>
      <c r="H756" s="218"/>
      <c r="I756" s="217"/>
      <c r="J756" s="15"/>
      <c r="K756" s="43" t="s">
        <v>147</v>
      </c>
      <c r="L756" s="130">
        <f>C761</f>
        <v>2</v>
      </c>
    </row>
    <row r="757" spans="1:12" ht="24.75" customHeight="1">
      <c r="A757" s="353" t="s">
        <v>118</v>
      </c>
      <c r="B757" s="353"/>
      <c r="C757" s="353"/>
      <c r="D757" s="115" t="s">
        <v>160</v>
      </c>
      <c r="E757" s="98">
        <v>2.6</v>
      </c>
      <c r="F757" s="98">
        <v>2.5</v>
      </c>
      <c r="G757" s="98">
        <v>7.6</v>
      </c>
      <c r="H757" s="27">
        <f>E757*4+F757*9+G757*4</f>
        <v>63.3</v>
      </c>
      <c r="I757" s="30">
        <v>0.1</v>
      </c>
      <c r="J757" s="15"/>
      <c r="K757" s="44" t="s">
        <v>31</v>
      </c>
      <c r="L757" s="130">
        <f>C865</f>
        <v>0.4</v>
      </c>
    </row>
    <row r="758" spans="1:11" ht="24.75" customHeight="1">
      <c r="A758" s="90" t="s">
        <v>46</v>
      </c>
      <c r="B758" s="48">
        <v>20</v>
      </c>
      <c r="C758" s="48">
        <v>20</v>
      </c>
      <c r="D758" s="315"/>
      <c r="E758" s="116"/>
      <c r="F758" s="116"/>
      <c r="G758" s="116"/>
      <c r="H758" s="177"/>
      <c r="I758" s="97"/>
      <c r="J758" s="15"/>
      <c r="K758" s="44" t="s">
        <v>100</v>
      </c>
    </row>
    <row r="759" spans="1:12" ht="24.75" customHeight="1">
      <c r="A759" s="63" t="s">
        <v>77</v>
      </c>
      <c r="B759" s="76">
        <v>8.5</v>
      </c>
      <c r="C759" s="76">
        <v>8</v>
      </c>
      <c r="D759" s="315"/>
      <c r="E759" s="117"/>
      <c r="F759" s="117"/>
      <c r="G759" s="117"/>
      <c r="H759" s="177"/>
      <c r="I759" s="97"/>
      <c r="J759" s="15"/>
      <c r="K759" s="43" t="s">
        <v>88</v>
      </c>
      <c r="L759" s="132">
        <f>C800</f>
        <v>70</v>
      </c>
    </row>
    <row r="760" spans="1:11" ht="43.5" customHeight="1">
      <c r="A760" s="343" t="s">
        <v>117</v>
      </c>
      <c r="B760" s="343"/>
      <c r="C760" s="343"/>
      <c r="D760" s="184">
        <v>150</v>
      </c>
      <c r="E760" s="29">
        <v>3</v>
      </c>
      <c r="F760" s="29">
        <v>2.3</v>
      </c>
      <c r="G760" s="29">
        <v>17.5</v>
      </c>
      <c r="H760" s="27">
        <f>G760*4+F760*9+E760*4</f>
        <v>102.7</v>
      </c>
      <c r="I760" s="30">
        <v>0.52</v>
      </c>
      <c r="J760" s="15"/>
      <c r="K760" s="43" t="s">
        <v>89</v>
      </c>
    </row>
    <row r="761" spans="1:12" ht="24.75" customHeight="1">
      <c r="A761" s="90" t="s">
        <v>93</v>
      </c>
      <c r="B761" s="48">
        <v>2</v>
      </c>
      <c r="C761" s="48">
        <v>2</v>
      </c>
      <c r="D761" s="48"/>
      <c r="E761" s="96"/>
      <c r="F761" s="96"/>
      <c r="G761" s="96"/>
      <c r="H761" s="49"/>
      <c r="I761" s="97"/>
      <c r="J761" s="15"/>
      <c r="K761" s="44" t="s">
        <v>32</v>
      </c>
      <c r="L761" s="132"/>
    </row>
    <row r="762" spans="1:12" ht="24.75" customHeight="1">
      <c r="A762" s="90" t="s">
        <v>42</v>
      </c>
      <c r="B762" s="48">
        <v>12</v>
      </c>
      <c r="C762" s="48">
        <v>12</v>
      </c>
      <c r="D762" s="48"/>
      <c r="E762" s="96"/>
      <c r="F762" s="96"/>
      <c r="G762" s="96"/>
      <c r="H762" s="49"/>
      <c r="I762" s="97"/>
      <c r="J762" s="15"/>
      <c r="K762" s="46" t="s">
        <v>33</v>
      </c>
      <c r="L762" s="132">
        <f>C809+C763+C849+C863+C753</f>
        <v>342</v>
      </c>
    </row>
    <row r="763" spans="1:12" ht="24.75" customHeight="1">
      <c r="A763" s="90" t="s">
        <v>90</v>
      </c>
      <c r="B763" s="48">
        <v>70</v>
      </c>
      <c r="C763" s="48">
        <v>70</v>
      </c>
      <c r="D763" s="48"/>
      <c r="E763" s="96"/>
      <c r="F763" s="96"/>
      <c r="G763" s="96"/>
      <c r="H763" s="96"/>
      <c r="I763" s="96"/>
      <c r="J763" s="15"/>
      <c r="K763" s="43" t="s">
        <v>34</v>
      </c>
      <c r="L763" s="132">
        <f>C856</f>
        <v>16</v>
      </c>
    </row>
    <row r="764" spans="1:12" ht="43.5" customHeight="1">
      <c r="A764" s="90" t="s">
        <v>292</v>
      </c>
      <c r="B764" s="49">
        <f>B763*460/1000</f>
        <v>32.2</v>
      </c>
      <c r="C764" s="49">
        <f>C763*460/1000</f>
        <v>32.2</v>
      </c>
      <c r="D764" s="48"/>
      <c r="E764" s="96"/>
      <c r="F764" s="96"/>
      <c r="G764" s="96"/>
      <c r="H764" s="49"/>
      <c r="I764" s="97"/>
      <c r="J764" s="15"/>
      <c r="K764" s="43" t="s">
        <v>35</v>
      </c>
      <c r="L764" s="132">
        <f>C814+C862</f>
        <v>10.5</v>
      </c>
    </row>
    <row r="765" spans="1:12" ht="43.5" customHeight="1">
      <c r="A765" s="144" t="s">
        <v>293</v>
      </c>
      <c r="B765" s="49">
        <f>B763-B764</f>
        <v>37.8</v>
      </c>
      <c r="C765" s="49">
        <f>C763-C764</f>
        <v>37.8</v>
      </c>
      <c r="D765" s="48"/>
      <c r="E765" s="96"/>
      <c r="F765" s="96"/>
      <c r="G765" s="96"/>
      <c r="H765" s="49"/>
      <c r="I765" s="97"/>
      <c r="J765" s="15"/>
      <c r="K765" s="44" t="s">
        <v>101</v>
      </c>
      <c r="L765" s="132">
        <f>C759</f>
        <v>8</v>
      </c>
    </row>
    <row r="766" spans="1:12" ht="24.75" customHeight="1">
      <c r="A766" s="352" t="s">
        <v>105</v>
      </c>
      <c r="B766" s="352"/>
      <c r="C766" s="352"/>
      <c r="D766" s="185"/>
      <c r="E766" s="50">
        <f>E767+E768</f>
        <v>0.9</v>
      </c>
      <c r="F766" s="50">
        <f>F767+F768</f>
        <v>0.2</v>
      </c>
      <c r="G766" s="50">
        <f>G767+G768</f>
        <v>15.9</v>
      </c>
      <c r="H766" s="40">
        <f>H767+H768</f>
        <v>69.3</v>
      </c>
      <c r="I766" s="50">
        <f>I767+I768</f>
        <v>4</v>
      </c>
      <c r="J766" s="15"/>
      <c r="K766" s="43" t="s">
        <v>36</v>
      </c>
      <c r="L766" s="131">
        <f>C794+C810+C815+B860+C756</f>
        <v>14.5</v>
      </c>
    </row>
    <row r="767" spans="1:12" ht="24.75" customHeight="1">
      <c r="A767" s="312" t="s">
        <v>158</v>
      </c>
      <c r="B767" s="184">
        <v>100</v>
      </c>
      <c r="C767" s="184">
        <v>100</v>
      </c>
      <c r="D767" s="184">
        <v>100</v>
      </c>
      <c r="E767" s="29">
        <v>0.8</v>
      </c>
      <c r="F767" s="29">
        <v>0.2</v>
      </c>
      <c r="G767" s="29">
        <v>15.8</v>
      </c>
      <c r="H767" s="27">
        <f>E767*4+F767*9+G767*4</f>
        <v>68.2</v>
      </c>
      <c r="I767" s="30">
        <v>4</v>
      </c>
      <c r="J767" s="15"/>
      <c r="K767" s="43" t="s">
        <v>27</v>
      </c>
      <c r="L767" s="132">
        <f>C773</f>
        <v>2</v>
      </c>
    </row>
    <row r="768" spans="1:12" ht="43.5" customHeight="1">
      <c r="A768" s="312" t="s">
        <v>274</v>
      </c>
      <c r="B768" s="48">
        <v>3</v>
      </c>
      <c r="C768" s="48">
        <v>3</v>
      </c>
      <c r="D768" s="196">
        <v>3</v>
      </c>
      <c r="E768" s="197">
        <v>0.1</v>
      </c>
      <c r="F768" s="197">
        <v>0</v>
      </c>
      <c r="G768" s="197">
        <v>0.1</v>
      </c>
      <c r="H768" s="92">
        <v>1.1</v>
      </c>
      <c r="I768" s="30">
        <v>0</v>
      </c>
      <c r="J768" s="15"/>
      <c r="K768" s="44" t="s">
        <v>37</v>
      </c>
      <c r="L768" s="132">
        <f>C795+B857</f>
        <v>14</v>
      </c>
    </row>
    <row r="769" spans="1:12" ht="24.75" customHeight="1">
      <c r="A769" s="341" t="s">
        <v>11</v>
      </c>
      <c r="B769" s="341"/>
      <c r="C769" s="341"/>
      <c r="D769" s="110">
        <f>D770+D786+D797+D841+D804+D811</f>
        <v>530</v>
      </c>
      <c r="E769" s="50">
        <f>E770+E786+E797+E804+E811++E841+E844+E846</f>
        <v>21.114285714285714</v>
      </c>
      <c r="F769" s="50">
        <f>F770+F786+F797+F804+F811++F841+F844+F846</f>
        <v>17.92857142857143</v>
      </c>
      <c r="G769" s="50">
        <f>G770+G786+G797+G804+G811++G841+G844+G846</f>
        <v>51.18571428571428</v>
      </c>
      <c r="H769" s="40">
        <f>H770+H786+H797+H804+H811++H841+H844+H846</f>
        <v>451.92857142857144</v>
      </c>
      <c r="I769" s="50">
        <f>I770+I786+I797+I804+I811++I841+I844+I846</f>
        <v>17.973333333333336</v>
      </c>
      <c r="J769" s="15"/>
      <c r="K769" s="44" t="s">
        <v>141</v>
      </c>
      <c r="L769" s="132"/>
    </row>
    <row r="770" spans="1:12" ht="43.5" customHeight="1">
      <c r="A770" s="339" t="s">
        <v>177</v>
      </c>
      <c r="B770" s="339"/>
      <c r="C770" s="339"/>
      <c r="D770" s="184">
        <v>40</v>
      </c>
      <c r="E770" s="29">
        <v>0.4</v>
      </c>
      <c r="F770" s="29">
        <v>2.1</v>
      </c>
      <c r="G770" s="29">
        <v>2.1</v>
      </c>
      <c r="H770" s="92">
        <f>E770*4+F770*9+G770*4</f>
        <v>28.900000000000006</v>
      </c>
      <c r="I770" s="30">
        <v>0.09</v>
      </c>
      <c r="J770" s="15"/>
      <c r="K770" s="44" t="s">
        <v>142</v>
      </c>
      <c r="L770" s="132"/>
    </row>
    <row r="771" spans="1:10" ht="24.75" customHeight="1">
      <c r="A771" s="26" t="s">
        <v>127</v>
      </c>
      <c r="B771" s="74">
        <f>C771*1.82</f>
        <v>65.52</v>
      </c>
      <c r="C771" s="33">
        <v>36</v>
      </c>
      <c r="D771" s="34"/>
      <c r="E771" s="47"/>
      <c r="F771" s="96"/>
      <c r="G771" s="96"/>
      <c r="H771" s="49"/>
      <c r="I771" s="94"/>
      <c r="J771" s="15"/>
    </row>
    <row r="772" spans="1:10" ht="43.5" customHeight="1">
      <c r="A772" s="26" t="s">
        <v>178</v>
      </c>
      <c r="B772" s="82">
        <f>C772*1.19</f>
        <v>3.57</v>
      </c>
      <c r="C772" s="33">
        <v>3</v>
      </c>
      <c r="D772" s="34"/>
      <c r="E772" s="47"/>
      <c r="F772" s="47"/>
      <c r="G772" s="47"/>
      <c r="H772" s="72"/>
      <c r="I772" s="100"/>
      <c r="J772" s="15"/>
    </row>
    <row r="773" spans="1:10" ht="24.75" customHeight="1">
      <c r="A773" s="86" t="s">
        <v>48</v>
      </c>
      <c r="B773" s="39">
        <v>2</v>
      </c>
      <c r="C773" s="33">
        <v>2</v>
      </c>
      <c r="D773" s="34"/>
      <c r="E773" s="47"/>
      <c r="F773" s="96"/>
      <c r="G773" s="96"/>
      <c r="H773" s="49"/>
      <c r="I773" s="94"/>
      <c r="J773" s="15"/>
    </row>
    <row r="774" spans="1:10" ht="43.5" customHeight="1">
      <c r="A774" s="90" t="s">
        <v>164</v>
      </c>
      <c r="B774" s="96">
        <f>C774*1.35</f>
        <v>2.7</v>
      </c>
      <c r="C774" s="49">
        <v>2</v>
      </c>
      <c r="D774" s="48"/>
      <c r="E774" s="96"/>
      <c r="F774" s="96"/>
      <c r="G774" s="96"/>
      <c r="H774" s="27"/>
      <c r="I774" s="231"/>
      <c r="J774" s="15"/>
    </row>
    <row r="775" spans="1:10" ht="24.75" customHeight="1">
      <c r="A775" s="333" t="s">
        <v>139</v>
      </c>
      <c r="B775" s="333"/>
      <c r="C775" s="333"/>
      <c r="D775" s="333"/>
      <c r="E775" s="333"/>
      <c r="F775" s="333"/>
      <c r="G775" s="333"/>
      <c r="H775" s="333"/>
      <c r="I775" s="333"/>
      <c r="J775" s="15"/>
    </row>
    <row r="776" spans="1:10" ht="43.5" customHeight="1">
      <c r="A776" s="312" t="s">
        <v>277</v>
      </c>
      <c r="B776" s="49">
        <f>C776*1.82</f>
        <v>72.8</v>
      </c>
      <c r="C776" s="48">
        <v>40</v>
      </c>
      <c r="D776" s="184">
        <v>40</v>
      </c>
      <c r="E776" s="29">
        <v>0.3</v>
      </c>
      <c r="F776" s="29">
        <v>0.1</v>
      </c>
      <c r="G776" s="29">
        <v>0.6</v>
      </c>
      <c r="H776" s="92">
        <f>E776*4+F776*9+G776*4</f>
        <v>4.5</v>
      </c>
      <c r="I776" s="30">
        <v>0.9</v>
      </c>
      <c r="J776" s="15"/>
    </row>
    <row r="777" spans="1:10" ht="24.75" customHeight="1">
      <c r="A777" s="333" t="s">
        <v>139</v>
      </c>
      <c r="B777" s="333"/>
      <c r="C777" s="333"/>
      <c r="D777" s="333"/>
      <c r="E777" s="333"/>
      <c r="F777" s="333"/>
      <c r="G777" s="333"/>
      <c r="H777" s="333"/>
      <c r="I777" s="333"/>
      <c r="J777" s="15"/>
    </row>
    <row r="778" spans="1:10" ht="43.5" customHeight="1">
      <c r="A778" s="334" t="s">
        <v>165</v>
      </c>
      <c r="B778" s="334"/>
      <c r="C778" s="334"/>
      <c r="D778" s="184">
        <v>40</v>
      </c>
      <c r="E778" s="29">
        <v>0.5</v>
      </c>
      <c r="F778" s="29">
        <v>2</v>
      </c>
      <c r="G778" s="29">
        <v>1.9</v>
      </c>
      <c r="H778" s="92">
        <f>E778*4+F778*9+G778*4</f>
        <v>27.6</v>
      </c>
      <c r="I778" s="30">
        <v>10</v>
      </c>
      <c r="J778" s="15"/>
    </row>
    <row r="779" spans="1:10" ht="24.75" customHeight="1">
      <c r="A779" s="71" t="s">
        <v>166</v>
      </c>
      <c r="B779" s="82">
        <f>C779*1.02</f>
        <v>20.4</v>
      </c>
      <c r="C779" s="33">
        <v>20</v>
      </c>
      <c r="D779" s="34"/>
      <c r="E779" s="47"/>
      <c r="F779" s="47"/>
      <c r="G779" s="47"/>
      <c r="H779" s="72"/>
      <c r="I779" s="100"/>
      <c r="J779" s="15"/>
    </row>
    <row r="780" spans="1:10" ht="24.75" customHeight="1">
      <c r="A780" s="26" t="s">
        <v>167</v>
      </c>
      <c r="B780" s="39">
        <f>C780*1.18</f>
        <v>23.599999999999998</v>
      </c>
      <c r="C780" s="33">
        <v>20</v>
      </c>
      <c r="D780" s="34"/>
      <c r="E780" s="47"/>
      <c r="F780" s="47"/>
      <c r="G780" s="47"/>
      <c r="H780" s="72"/>
      <c r="I780" s="100"/>
      <c r="J780" s="15"/>
    </row>
    <row r="781" spans="1:10" ht="24.75" customHeight="1">
      <c r="A781" s="63" t="s">
        <v>179</v>
      </c>
      <c r="B781" s="39">
        <f>C781*1.33</f>
        <v>9.31</v>
      </c>
      <c r="C781" s="33">
        <v>7</v>
      </c>
      <c r="D781" s="34"/>
      <c r="E781" s="47"/>
      <c r="F781" s="47"/>
      <c r="G781" s="96"/>
      <c r="H781" s="49"/>
      <c r="I781" s="94"/>
      <c r="J781" s="15"/>
    </row>
    <row r="782" spans="1:10" ht="24.75" customHeight="1">
      <c r="A782" s="26" t="s">
        <v>175</v>
      </c>
      <c r="B782" s="82">
        <f>C782*1.02</f>
        <v>14.280000000000001</v>
      </c>
      <c r="C782" s="33">
        <v>14</v>
      </c>
      <c r="D782" s="34"/>
      <c r="E782" s="47"/>
      <c r="F782" s="96"/>
      <c r="G782" s="96"/>
      <c r="H782" s="49"/>
      <c r="I782" s="94"/>
      <c r="J782" s="15"/>
    </row>
    <row r="783" spans="1:10" ht="24.75" customHeight="1">
      <c r="A783" s="26" t="s">
        <v>169</v>
      </c>
      <c r="B783" s="39">
        <f>C783*1.05</f>
        <v>14.700000000000001</v>
      </c>
      <c r="C783" s="33">
        <v>14</v>
      </c>
      <c r="D783" s="34"/>
      <c r="E783" s="47"/>
      <c r="F783" s="96"/>
      <c r="G783" s="96"/>
      <c r="H783" s="49"/>
      <c r="I783" s="94"/>
      <c r="J783" s="15"/>
    </row>
    <row r="784" spans="1:10" ht="43.5" customHeight="1">
      <c r="A784" s="105" t="s">
        <v>176</v>
      </c>
      <c r="B784" s="39">
        <v>2</v>
      </c>
      <c r="C784" s="33">
        <v>2</v>
      </c>
      <c r="D784" s="34"/>
      <c r="E784" s="47"/>
      <c r="F784" s="96"/>
      <c r="G784" s="96"/>
      <c r="H784" s="49"/>
      <c r="I784" s="94"/>
      <c r="J784" s="15"/>
    </row>
    <row r="785" spans="1:10" ht="43.5" customHeight="1">
      <c r="A785" s="90" t="s">
        <v>164</v>
      </c>
      <c r="B785" s="96">
        <f>C785*1.35</f>
        <v>2.7</v>
      </c>
      <c r="C785" s="49">
        <v>2</v>
      </c>
      <c r="D785" s="48"/>
      <c r="E785" s="96"/>
      <c r="F785" s="96"/>
      <c r="G785" s="96"/>
      <c r="H785" s="27"/>
      <c r="I785" s="231"/>
      <c r="J785" s="15"/>
    </row>
    <row r="786" spans="1:10" ht="43.5" customHeight="1">
      <c r="A786" s="337" t="s">
        <v>465</v>
      </c>
      <c r="B786" s="362"/>
      <c r="C786" s="362"/>
      <c r="D786" s="27">
        <v>200</v>
      </c>
      <c r="E786" s="2">
        <v>4.4</v>
      </c>
      <c r="F786" s="2">
        <v>4.2</v>
      </c>
      <c r="G786" s="2">
        <v>8.2</v>
      </c>
      <c r="H786" s="92">
        <f>E786*4+F786*9+G786*4</f>
        <v>88.2</v>
      </c>
      <c r="I786" s="8">
        <v>1.6</v>
      </c>
      <c r="J786" s="15"/>
    </row>
    <row r="787" spans="1:10" s="59" customFormat="1" ht="24.75" customHeight="1">
      <c r="A787" s="63" t="s">
        <v>51</v>
      </c>
      <c r="B787" s="74">
        <f>C787*1.33</f>
        <v>59.583999999999996</v>
      </c>
      <c r="C787" s="39">
        <v>44.8</v>
      </c>
      <c r="D787" s="72"/>
      <c r="E787" s="249"/>
      <c r="F787" s="82"/>
      <c r="G787" s="82"/>
      <c r="H787" s="72"/>
      <c r="I787" s="73"/>
      <c r="J787" s="56"/>
    </row>
    <row r="788" spans="1:10" ht="24.75" customHeight="1">
      <c r="A788" s="63" t="s">
        <v>52</v>
      </c>
      <c r="B788" s="74">
        <f>C788*1.43</f>
        <v>64.064</v>
      </c>
      <c r="C788" s="39">
        <v>44.8</v>
      </c>
      <c r="D788" s="72"/>
      <c r="E788" s="249"/>
      <c r="F788" s="82"/>
      <c r="G788" s="82"/>
      <c r="H788" s="72"/>
      <c r="I788" s="73"/>
      <c r="J788" s="15"/>
    </row>
    <row r="789" spans="1:10" ht="24.75" customHeight="1">
      <c r="A789" s="63" t="s">
        <v>53</v>
      </c>
      <c r="B789" s="74">
        <f>C789*1.54</f>
        <v>68.99199999999999</v>
      </c>
      <c r="C789" s="39">
        <v>44.8</v>
      </c>
      <c r="D789" s="72"/>
      <c r="E789" s="249"/>
      <c r="F789" s="82"/>
      <c r="G789" s="82"/>
      <c r="H789" s="72"/>
      <c r="I789" s="73"/>
      <c r="J789" s="15"/>
    </row>
    <row r="790" spans="1:10" ht="24.75" customHeight="1">
      <c r="A790" s="63" t="s">
        <v>54</v>
      </c>
      <c r="B790" s="74">
        <f>C790*1.67</f>
        <v>74.81599999999999</v>
      </c>
      <c r="C790" s="39">
        <v>44.8</v>
      </c>
      <c r="D790" s="72"/>
      <c r="E790" s="249"/>
      <c r="F790" s="82"/>
      <c r="G790" s="82"/>
      <c r="H790" s="72"/>
      <c r="I790" s="73"/>
      <c r="J790" s="15"/>
    </row>
    <row r="791" spans="1:10" ht="24.75" customHeight="1">
      <c r="A791" s="63" t="s">
        <v>55</v>
      </c>
      <c r="B791" s="74">
        <f>C791*1.25</f>
        <v>15</v>
      </c>
      <c r="C791" s="39">
        <v>12</v>
      </c>
      <c r="D791" s="72"/>
      <c r="E791" s="82"/>
      <c r="F791" s="82"/>
      <c r="G791" s="82"/>
      <c r="H791" s="72"/>
      <c r="I791" s="73"/>
      <c r="J791" s="15"/>
    </row>
    <row r="792" spans="1:10" ht="24.75" customHeight="1">
      <c r="A792" s="63" t="s">
        <v>47</v>
      </c>
      <c r="B792" s="74">
        <f>C792*1.33</f>
        <v>15.96</v>
      </c>
      <c r="C792" s="39">
        <v>12</v>
      </c>
      <c r="D792" s="72"/>
      <c r="E792" s="82"/>
      <c r="F792" s="82"/>
      <c r="G792" s="82"/>
      <c r="H792" s="72"/>
      <c r="I792" s="73"/>
      <c r="J792" s="15"/>
    </row>
    <row r="793" spans="1:10" ht="24.75" customHeight="1">
      <c r="A793" s="26" t="s">
        <v>56</v>
      </c>
      <c r="B793" s="74">
        <f>C793*1.19</f>
        <v>18.087999999999997</v>
      </c>
      <c r="C793" s="39">
        <v>15.2</v>
      </c>
      <c r="D793" s="72"/>
      <c r="E793" s="82"/>
      <c r="F793" s="82"/>
      <c r="G793" s="82"/>
      <c r="H793" s="72"/>
      <c r="I793" s="73"/>
      <c r="J793" s="15"/>
    </row>
    <row r="794" spans="1:10" ht="24.75" customHeight="1">
      <c r="A794" s="63" t="s">
        <v>43</v>
      </c>
      <c r="B794" s="39">
        <v>3.2</v>
      </c>
      <c r="C794" s="39">
        <v>3.2</v>
      </c>
      <c r="D794" s="72"/>
      <c r="E794" s="82"/>
      <c r="F794" s="82"/>
      <c r="G794" s="82"/>
      <c r="H794" s="72"/>
      <c r="I794" s="73"/>
      <c r="J794" s="15"/>
    </row>
    <row r="795" spans="1:10" ht="24.75" customHeight="1">
      <c r="A795" s="105" t="s">
        <v>135</v>
      </c>
      <c r="B795" s="39">
        <v>10</v>
      </c>
      <c r="C795" s="39">
        <v>10</v>
      </c>
      <c r="D795" s="72"/>
      <c r="E795" s="82"/>
      <c r="F795" s="82"/>
      <c r="G795" s="82"/>
      <c r="H795" s="72"/>
      <c r="I795" s="73"/>
      <c r="J795" s="148"/>
    </row>
    <row r="796" spans="1:10" ht="24.75" customHeight="1">
      <c r="A796" s="90" t="s">
        <v>236</v>
      </c>
      <c r="B796" s="48">
        <v>0.1</v>
      </c>
      <c r="C796" s="48">
        <v>0.1</v>
      </c>
      <c r="D796" s="193"/>
      <c r="E796" s="194"/>
      <c r="F796" s="194"/>
      <c r="G796" s="194"/>
      <c r="H796" s="73"/>
      <c r="I796" s="73"/>
      <c r="J796" s="16"/>
    </row>
    <row r="797" spans="1:10" ht="43.5" customHeight="1">
      <c r="A797" s="334" t="s">
        <v>464</v>
      </c>
      <c r="B797" s="380"/>
      <c r="C797" s="380"/>
      <c r="D797" s="184">
        <v>50</v>
      </c>
      <c r="E797" s="29">
        <v>12.2</v>
      </c>
      <c r="F797" s="29">
        <v>7.2</v>
      </c>
      <c r="G797" s="29">
        <v>0.2</v>
      </c>
      <c r="H797" s="27">
        <f>E797*4+F797*9+G797*4</f>
        <v>114.39999999999999</v>
      </c>
      <c r="I797" s="67">
        <v>0.35</v>
      </c>
      <c r="J797" s="19"/>
    </row>
    <row r="798" spans="1:10" ht="24.75" customHeight="1">
      <c r="A798" s="41" t="s">
        <v>224</v>
      </c>
      <c r="B798" s="139">
        <v>80</v>
      </c>
      <c r="C798" s="74">
        <v>72</v>
      </c>
      <c r="D798" s="34"/>
      <c r="E798" s="81"/>
      <c r="F798" s="96"/>
      <c r="G798" s="96"/>
      <c r="H798" s="74"/>
      <c r="I798" s="231"/>
      <c r="J798" s="148"/>
    </row>
    <row r="799" spans="1:10" ht="24.75" customHeight="1">
      <c r="A799" s="256" t="s">
        <v>343</v>
      </c>
      <c r="B799" s="38">
        <f>C799*1.054</f>
        <v>75.888</v>
      </c>
      <c r="C799" s="171">
        <v>72</v>
      </c>
      <c r="D799" s="34"/>
      <c r="E799" s="47"/>
      <c r="F799" s="47"/>
      <c r="G799" s="47"/>
      <c r="H799" s="72"/>
      <c r="I799" s="100"/>
      <c r="J799" s="148"/>
    </row>
    <row r="800" spans="1:22" s="59" customFormat="1" ht="24.75" customHeight="1">
      <c r="A800" s="256" t="s">
        <v>344</v>
      </c>
      <c r="B800" s="38">
        <f>C800*1.054</f>
        <v>73.78</v>
      </c>
      <c r="C800" s="170">
        <v>70</v>
      </c>
      <c r="D800" s="34"/>
      <c r="E800" s="47"/>
      <c r="F800" s="47"/>
      <c r="G800" s="47"/>
      <c r="H800" s="72"/>
      <c r="I800" s="100"/>
      <c r="J800" s="60"/>
      <c r="O800" s="150"/>
      <c r="P800" s="150"/>
      <c r="Q800" s="150"/>
      <c r="R800" s="150"/>
      <c r="S800" s="150"/>
      <c r="T800" s="150"/>
      <c r="U800" s="150"/>
      <c r="V800" s="150"/>
    </row>
    <row r="801" spans="1:10" ht="24.75" customHeight="1">
      <c r="A801" s="256" t="s">
        <v>345</v>
      </c>
      <c r="B801" s="38">
        <f>C801*1.05</f>
        <v>71.4</v>
      </c>
      <c r="C801" s="170">
        <v>68</v>
      </c>
      <c r="D801" s="34"/>
      <c r="E801" s="47"/>
      <c r="F801" s="47"/>
      <c r="G801" s="47"/>
      <c r="H801" s="72"/>
      <c r="I801" s="100"/>
      <c r="J801" s="140"/>
    </row>
    <row r="802" spans="1:10" ht="24.75" customHeight="1">
      <c r="A802" s="26" t="s">
        <v>56</v>
      </c>
      <c r="B802" s="74">
        <f>C802*1.19</f>
        <v>5.949999999999999</v>
      </c>
      <c r="C802" s="171">
        <v>5</v>
      </c>
      <c r="D802" s="34"/>
      <c r="E802" s="47"/>
      <c r="F802" s="47"/>
      <c r="G802" s="47"/>
      <c r="H802" s="72"/>
      <c r="I802" s="100"/>
      <c r="J802" s="15"/>
    </row>
    <row r="803" spans="1:10" ht="43.5" customHeight="1">
      <c r="A803" s="334" t="s">
        <v>220</v>
      </c>
      <c r="B803" s="334"/>
      <c r="C803" s="334"/>
      <c r="D803" s="184" t="s">
        <v>226</v>
      </c>
      <c r="E803" s="47"/>
      <c r="F803" s="47"/>
      <c r="G803" s="47"/>
      <c r="H803" s="72"/>
      <c r="I803" s="109"/>
      <c r="J803" s="15"/>
    </row>
    <row r="804" spans="1:10" ht="24.75" customHeight="1">
      <c r="A804" s="359" t="s">
        <v>180</v>
      </c>
      <c r="B804" s="359"/>
      <c r="C804" s="359"/>
      <c r="D804" s="184">
        <v>70</v>
      </c>
      <c r="E804" s="83">
        <v>1.4</v>
      </c>
      <c r="F804" s="83">
        <v>1.5</v>
      </c>
      <c r="G804" s="83">
        <v>8.4</v>
      </c>
      <c r="H804" s="27">
        <f>E804*4+F804*9+G804*4</f>
        <v>52.7</v>
      </c>
      <c r="I804" s="83">
        <v>4.9</v>
      </c>
      <c r="J804" s="15"/>
    </row>
    <row r="805" spans="1:10" ht="24.75" customHeight="1">
      <c r="A805" s="26" t="s">
        <v>51</v>
      </c>
      <c r="B805" s="39">
        <f>C805*1.33</f>
        <v>79.80000000000001</v>
      </c>
      <c r="C805" s="33">
        <v>60</v>
      </c>
      <c r="D805" s="34"/>
      <c r="E805" s="82"/>
      <c r="F805" s="82"/>
      <c r="G805" s="82"/>
      <c r="H805" s="72"/>
      <c r="I805" s="53"/>
      <c r="J805" s="15"/>
    </row>
    <row r="806" spans="1:10" ht="24.75" customHeight="1">
      <c r="A806" s="26" t="s">
        <v>52</v>
      </c>
      <c r="B806" s="39">
        <f>C806*1.43</f>
        <v>85.8</v>
      </c>
      <c r="C806" s="33">
        <v>60</v>
      </c>
      <c r="D806" s="34"/>
      <c r="E806" s="82"/>
      <c r="F806" s="82"/>
      <c r="G806" s="82"/>
      <c r="H806" s="39"/>
      <c r="I806" s="82"/>
      <c r="J806" s="15"/>
    </row>
    <row r="807" spans="1:10" ht="24.75" customHeight="1">
      <c r="A807" s="63" t="s">
        <v>53</v>
      </c>
      <c r="B807" s="39">
        <f>C807*1.54</f>
        <v>92.4</v>
      </c>
      <c r="C807" s="33">
        <v>60</v>
      </c>
      <c r="D807" s="34"/>
      <c r="E807" s="82"/>
      <c r="F807" s="82"/>
      <c r="G807" s="82"/>
      <c r="H807" s="72"/>
      <c r="I807" s="54"/>
      <c r="J807" s="15"/>
    </row>
    <row r="808" spans="1:10" ht="24.75" customHeight="1">
      <c r="A808" s="63" t="s">
        <v>54</v>
      </c>
      <c r="B808" s="39">
        <f>C808*1.67</f>
        <v>100.19999999999999</v>
      </c>
      <c r="C808" s="33">
        <v>60</v>
      </c>
      <c r="D808" s="34"/>
      <c r="E808" s="82"/>
      <c r="F808" s="82"/>
      <c r="G808" s="82"/>
      <c r="H808" s="72"/>
      <c r="I808" s="54"/>
      <c r="J808" s="15"/>
    </row>
    <row r="809" spans="1:10" ht="24.75" customHeight="1">
      <c r="A809" s="26" t="s">
        <v>90</v>
      </c>
      <c r="B809" s="33">
        <v>11</v>
      </c>
      <c r="C809" s="39">
        <v>11</v>
      </c>
      <c r="D809" s="34"/>
      <c r="E809" s="82"/>
      <c r="F809" s="82"/>
      <c r="G809" s="82"/>
      <c r="H809" s="72"/>
      <c r="I809" s="54"/>
      <c r="J809" s="15"/>
    </row>
    <row r="810" spans="1:10" ht="24.75" customHeight="1">
      <c r="A810" s="63" t="s">
        <v>43</v>
      </c>
      <c r="B810" s="33">
        <v>1.8</v>
      </c>
      <c r="C810" s="33">
        <v>1.8</v>
      </c>
      <c r="D810" s="34"/>
      <c r="E810" s="82"/>
      <c r="F810" s="82"/>
      <c r="G810" s="82"/>
      <c r="H810" s="72"/>
      <c r="I810" s="53"/>
      <c r="J810" s="15"/>
    </row>
    <row r="811" spans="1:10" s="59" customFormat="1" ht="43.5" customHeight="1">
      <c r="A811" s="334" t="s">
        <v>221</v>
      </c>
      <c r="B811" s="334"/>
      <c r="C811" s="334"/>
      <c r="D811" s="99">
        <v>50</v>
      </c>
      <c r="E811" s="98">
        <v>0.5</v>
      </c>
      <c r="F811" s="98">
        <v>2.5</v>
      </c>
      <c r="G811" s="98">
        <v>4.3</v>
      </c>
      <c r="H811" s="27">
        <f>E811*4+F811*9+G811*4</f>
        <v>41.7</v>
      </c>
      <c r="I811" s="30">
        <v>0.7</v>
      </c>
      <c r="J811" s="56"/>
    </row>
    <row r="812" spans="1:10" ht="24.75" customHeight="1">
      <c r="A812" s="86" t="s">
        <v>278</v>
      </c>
      <c r="B812" s="93">
        <v>91</v>
      </c>
      <c r="C812" s="171">
        <v>61</v>
      </c>
      <c r="D812" s="72"/>
      <c r="E812" s="47"/>
      <c r="F812" s="47"/>
      <c r="G812" s="47"/>
      <c r="H812" s="72"/>
      <c r="I812" s="47"/>
      <c r="J812" s="15"/>
    </row>
    <row r="813" spans="1:10" ht="24.75" customHeight="1">
      <c r="A813" s="162" t="s">
        <v>62</v>
      </c>
      <c r="B813" s="219">
        <v>0.3</v>
      </c>
      <c r="C813" s="219">
        <v>0.3</v>
      </c>
      <c r="D813" s="47"/>
      <c r="E813" s="47"/>
      <c r="F813" s="47"/>
      <c r="G813" s="47"/>
      <c r="H813" s="72"/>
      <c r="I813" s="47"/>
      <c r="J813" s="15"/>
    </row>
    <row r="814" spans="1:10" ht="24.75" customHeight="1">
      <c r="A814" s="162" t="s">
        <v>57</v>
      </c>
      <c r="B814" s="93">
        <v>8</v>
      </c>
      <c r="C814" s="93">
        <v>8</v>
      </c>
      <c r="D814" s="72"/>
      <c r="E814" s="47"/>
      <c r="F814" s="47"/>
      <c r="G814" s="47"/>
      <c r="H814" s="72"/>
      <c r="I814" s="317"/>
      <c r="J814" s="15"/>
    </row>
    <row r="815" spans="1:10" ht="24.75" customHeight="1">
      <c r="A815" s="162" t="s">
        <v>106</v>
      </c>
      <c r="B815" s="93">
        <v>2</v>
      </c>
      <c r="C815" s="171">
        <v>2</v>
      </c>
      <c r="D815" s="72"/>
      <c r="E815" s="47"/>
      <c r="F815" s="47"/>
      <c r="G815" s="47"/>
      <c r="H815" s="72"/>
      <c r="I815" s="317"/>
      <c r="J815" s="15"/>
    </row>
    <row r="816" spans="1:10" ht="24.75" customHeight="1">
      <c r="A816" s="372" t="s">
        <v>139</v>
      </c>
      <c r="B816" s="372"/>
      <c r="C816" s="372"/>
      <c r="D816" s="372"/>
      <c r="E816" s="372"/>
      <c r="F816" s="372"/>
      <c r="G816" s="372"/>
      <c r="H816" s="372"/>
      <c r="I816" s="372"/>
      <c r="J816" s="15"/>
    </row>
    <row r="817" spans="1:10" ht="43.5" customHeight="1">
      <c r="A817" s="334" t="s">
        <v>222</v>
      </c>
      <c r="B817" s="334"/>
      <c r="C817" s="334"/>
      <c r="D817" s="99">
        <v>50</v>
      </c>
      <c r="E817" s="98">
        <v>0.8</v>
      </c>
      <c r="F817" s="98">
        <v>2.4</v>
      </c>
      <c r="G817" s="98">
        <v>4.5</v>
      </c>
      <c r="H817" s="27">
        <f>E817*4+F817*9+G817*4</f>
        <v>42.8</v>
      </c>
      <c r="I817" s="30">
        <v>0.6</v>
      </c>
      <c r="J817" s="15"/>
    </row>
    <row r="818" spans="1:10" ht="24.75" customHeight="1">
      <c r="A818" s="26" t="s">
        <v>80</v>
      </c>
      <c r="B818" s="74">
        <f>C818*1.25</f>
        <v>67.5</v>
      </c>
      <c r="C818" s="72">
        <v>54</v>
      </c>
      <c r="D818" s="184"/>
      <c r="E818" s="47"/>
      <c r="F818" s="47"/>
      <c r="G818" s="47"/>
      <c r="H818" s="72"/>
      <c r="I818" s="47"/>
      <c r="J818" s="15"/>
    </row>
    <row r="819" spans="1:10" ht="24.75" customHeight="1">
      <c r="A819" s="86" t="s">
        <v>47</v>
      </c>
      <c r="B819" s="74">
        <f>C819*1.33</f>
        <v>71.82000000000001</v>
      </c>
      <c r="C819" s="72">
        <v>54</v>
      </c>
      <c r="D819" s="184"/>
      <c r="E819" s="29"/>
      <c r="F819" s="29"/>
      <c r="G819" s="29"/>
      <c r="H819" s="27"/>
      <c r="I819" s="29"/>
      <c r="J819" s="15"/>
    </row>
    <row r="820" spans="1:10" ht="24.75" customHeight="1">
      <c r="A820" s="162" t="s">
        <v>62</v>
      </c>
      <c r="B820" s="219">
        <v>0.3</v>
      </c>
      <c r="C820" s="219">
        <v>0.3</v>
      </c>
      <c r="D820" s="184"/>
      <c r="E820" s="47"/>
      <c r="F820" s="47"/>
      <c r="G820" s="47"/>
      <c r="H820" s="72"/>
      <c r="I820" s="72"/>
      <c r="J820" s="15"/>
    </row>
    <row r="821" spans="1:22" s="59" customFormat="1" ht="24.75" customHeight="1">
      <c r="A821" s="162" t="s">
        <v>57</v>
      </c>
      <c r="B821" s="93">
        <v>8</v>
      </c>
      <c r="C821" s="93">
        <v>8</v>
      </c>
      <c r="D821" s="184"/>
      <c r="E821" s="47"/>
      <c r="F821" s="47"/>
      <c r="G821" s="47"/>
      <c r="H821" s="72"/>
      <c r="I821" s="317"/>
      <c r="J821" s="56"/>
      <c r="O821" s="130"/>
      <c r="P821" s="130"/>
      <c r="Q821" s="130"/>
      <c r="R821" s="130"/>
      <c r="S821" s="130"/>
      <c r="T821" s="130"/>
      <c r="U821" s="130"/>
      <c r="V821" s="130"/>
    </row>
    <row r="822" spans="1:10" ht="24.75" customHeight="1">
      <c r="A822" s="162" t="s">
        <v>106</v>
      </c>
      <c r="B822" s="93">
        <v>2</v>
      </c>
      <c r="C822" s="171">
        <v>2</v>
      </c>
      <c r="D822" s="184"/>
      <c r="E822" s="47"/>
      <c r="F822" s="47"/>
      <c r="G822" s="47"/>
      <c r="H822" s="72"/>
      <c r="I822" s="317"/>
      <c r="J822" s="15"/>
    </row>
    <row r="823" spans="1:10" ht="24.75" customHeight="1">
      <c r="A823" s="372" t="s">
        <v>139</v>
      </c>
      <c r="B823" s="372"/>
      <c r="C823" s="372"/>
      <c r="D823" s="372"/>
      <c r="E823" s="372"/>
      <c r="F823" s="372"/>
      <c r="G823" s="372"/>
      <c r="H823" s="372"/>
      <c r="I823" s="372"/>
      <c r="J823" s="15"/>
    </row>
    <row r="824" spans="1:10" ht="43.5" customHeight="1">
      <c r="A824" s="334" t="s">
        <v>223</v>
      </c>
      <c r="B824" s="334"/>
      <c r="C824" s="334"/>
      <c r="D824" s="99">
        <v>50</v>
      </c>
      <c r="E824" s="98">
        <v>0.9</v>
      </c>
      <c r="F824" s="98">
        <v>1.4</v>
      </c>
      <c r="G824" s="98">
        <v>4.7</v>
      </c>
      <c r="H824" s="27">
        <f>E824*4+F824*9+G824*4</f>
        <v>35</v>
      </c>
      <c r="I824" s="30">
        <v>1.9</v>
      </c>
      <c r="J824" s="15"/>
    </row>
    <row r="825" spans="1:10" ht="24.75" customHeight="1">
      <c r="A825" s="63" t="s">
        <v>55</v>
      </c>
      <c r="B825" s="74">
        <f>C825*1.25</f>
        <v>71.25</v>
      </c>
      <c r="C825" s="170">
        <v>57</v>
      </c>
      <c r="D825" s="72"/>
      <c r="E825" s="47"/>
      <c r="F825" s="47"/>
      <c r="G825" s="47"/>
      <c r="H825" s="72"/>
      <c r="I825" s="47"/>
      <c r="J825" s="15"/>
    </row>
    <row r="826" spans="1:10" ht="24.75" customHeight="1">
      <c r="A826" s="86" t="s">
        <v>47</v>
      </c>
      <c r="B826" s="74">
        <f>C826*1.33</f>
        <v>75.81</v>
      </c>
      <c r="C826" s="170">
        <v>57</v>
      </c>
      <c r="D826" s="72"/>
      <c r="E826" s="47"/>
      <c r="F826" s="47"/>
      <c r="G826" s="47"/>
      <c r="H826" s="72"/>
      <c r="I826" s="47"/>
      <c r="J826" s="15"/>
    </row>
    <row r="827" spans="1:10" ht="43.5" customHeight="1">
      <c r="A827" s="70" t="s">
        <v>271</v>
      </c>
      <c r="B827" s="74">
        <f>C827*1.14</f>
        <v>64.97999999999999</v>
      </c>
      <c r="C827" s="75">
        <v>57</v>
      </c>
      <c r="D827" s="29"/>
      <c r="E827" s="2"/>
      <c r="F827" s="2"/>
      <c r="G827" s="2"/>
      <c r="H827" s="2"/>
      <c r="I827" s="2"/>
      <c r="J827" s="15"/>
    </row>
    <row r="828" spans="1:10" ht="24.75" customHeight="1">
      <c r="A828" s="162" t="s">
        <v>62</v>
      </c>
      <c r="B828" s="219">
        <v>0.3</v>
      </c>
      <c r="C828" s="219">
        <v>0.3</v>
      </c>
      <c r="D828" s="47"/>
      <c r="E828" s="47"/>
      <c r="F828" s="47"/>
      <c r="G828" s="47"/>
      <c r="H828" s="72"/>
      <c r="I828" s="317"/>
      <c r="J828" s="15"/>
    </row>
    <row r="829" spans="1:10" ht="24.75" customHeight="1">
      <c r="A829" s="162" t="s">
        <v>57</v>
      </c>
      <c r="B829" s="93">
        <v>3</v>
      </c>
      <c r="C829" s="93">
        <v>3</v>
      </c>
      <c r="D829" s="72"/>
      <c r="E829" s="47"/>
      <c r="F829" s="47"/>
      <c r="G829" s="47"/>
      <c r="H829" s="72"/>
      <c r="I829" s="317"/>
      <c r="J829" s="15"/>
    </row>
    <row r="830" spans="1:10" ht="24.75" customHeight="1">
      <c r="A830" s="162" t="s">
        <v>106</v>
      </c>
      <c r="B830" s="93">
        <v>2</v>
      </c>
      <c r="C830" s="170">
        <v>2</v>
      </c>
      <c r="D830" s="72"/>
      <c r="E830" s="47"/>
      <c r="F830" s="47"/>
      <c r="G830" s="47"/>
      <c r="H830" s="72"/>
      <c r="I830" s="34"/>
      <c r="J830" s="15"/>
    </row>
    <row r="831" spans="1:10" ht="24.75" customHeight="1">
      <c r="A831" s="372" t="s">
        <v>139</v>
      </c>
      <c r="B831" s="372"/>
      <c r="C831" s="372"/>
      <c r="D831" s="372"/>
      <c r="E831" s="372"/>
      <c r="F831" s="372"/>
      <c r="G831" s="372"/>
      <c r="H831" s="372"/>
      <c r="I831" s="372"/>
      <c r="J831" s="15"/>
    </row>
    <row r="832" spans="1:10" ht="24.75" customHeight="1">
      <c r="A832" s="337" t="s">
        <v>123</v>
      </c>
      <c r="B832" s="337"/>
      <c r="C832" s="337"/>
      <c r="D832" s="184">
        <v>50</v>
      </c>
      <c r="E832" s="2">
        <v>1.8</v>
      </c>
      <c r="F832" s="2">
        <v>1.8</v>
      </c>
      <c r="G832" s="2">
        <v>7.8</v>
      </c>
      <c r="H832" s="27">
        <f>E832*4+F832*9+G832*4</f>
        <v>54.599999999999994</v>
      </c>
      <c r="I832" s="8">
        <v>13.8</v>
      </c>
      <c r="J832" s="15"/>
    </row>
    <row r="833" spans="1:10" ht="24.75" customHeight="1">
      <c r="A833" s="26" t="s">
        <v>63</v>
      </c>
      <c r="B833" s="39">
        <f>C833*1.25</f>
        <v>75</v>
      </c>
      <c r="C833" s="85">
        <v>60</v>
      </c>
      <c r="D833" s="47"/>
      <c r="E833" s="82"/>
      <c r="F833" s="82"/>
      <c r="G833" s="82"/>
      <c r="H833" s="72"/>
      <c r="I833" s="175"/>
      <c r="J833" s="15"/>
    </row>
    <row r="834" spans="1:10" ht="24.75" customHeight="1">
      <c r="A834" s="63" t="s">
        <v>55</v>
      </c>
      <c r="B834" s="74">
        <f>C834*1.25</f>
        <v>4.125</v>
      </c>
      <c r="C834" s="164">
        <v>3.3</v>
      </c>
      <c r="D834" s="47"/>
      <c r="E834" s="82"/>
      <c r="F834" s="82"/>
      <c r="G834" s="82"/>
      <c r="H834" s="33"/>
      <c r="I834" s="33"/>
      <c r="J834" s="15"/>
    </row>
    <row r="835" spans="1:10" ht="24.75" customHeight="1">
      <c r="A835" s="26" t="s">
        <v>47</v>
      </c>
      <c r="B835" s="74">
        <f>C835*1.33</f>
        <v>4.389</v>
      </c>
      <c r="C835" s="164">
        <v>3.3</v>
      </c>
      <c r="D835" s="47"/>
      <c r="E835" s="82"/>
      <c r="F835" s="82"/>
      <c r="G835" s="82"/>
      <c r="H835" s="39"/>
      <c r="I835" s="33"/>
      <c r="J835" s="15"/>
    </row>
    <row r="836" spans="1:10" ht="43.5" customHeight="1">
      <c r="A836" s="108" t="s">
        <v>184</v>
      </c>
      <c r="B836" s="82">
        <v>1.1</v>
      </c>
      <c r="C836" s="82">
        <v>1.1</v>
      </c>
      <c r="D836" s="47"/>
      <c r="E836" s="82"/>
      <c r="F836" s="82"/>
      <c r="G836" s="82"/>
      <c r="H836" s="72"/>
      <c r="I836" s="237"/>
      <c r="J836" s="15"/>
    </row>
    <row r="837" spans="1:10" ht="24.75" customHeight="1">
      <c r="A837" s="26" t="s">
        <v>56</v>
      </c>
      <c r="B837" s="81">
        <f>C837*1.19</f>
        <v>2.38</v>
      </c>
      <c r="C837" s="39">
        <v>2</v>
      </c>
      <c r="D837" s="47"/>
      <c r="E837" s="82"/>
      <c r="F837" s="82"/>
      <c r="G837" s="82"/>
      <c r="H837" s="72"/>
      <c r="I837" s="237"/>
      <c r="J837" s="15"/>
    </row>
    <row r="838" spans="1:10" ht="24.75" customHeight="1">
      <c r="A838" s="26" t="s">
        <v>62</v>
      </c>
      <c r="B838" s="82">
        <v>1.5</v>
      </c>
      <c r="C838" s="82">
        <v>1.5</v>
      </c>
      <c r="D838" s="47"/>
      <c r="E838" s="82"/>
      <c r="F838" s="82"/>
      <c r="G838" s="82"/>
      <c r="H838" s="72"/>
      <c r="I838" s="237"/>
      <c r="J838" s="15"/>
    </row>
    <row r="839" spans="1:10" ht="24.75" customHeight="1">
      <c r="A839" s="26" t="s">
        <v>48</v>
      </c>
      <c r="B839" s="82">
        <v>1.5</v>
      </c>
      <c r="C839" s="82">
        <v>1.5</v>
      </c>
      <c r="D839" s="47"/>
      <c r="E839" s="82"/>
      <c r="F839" s="82"/>
      <c r="G839" s="82"/>
      <c r="H839" s="72"/>
      <c r="I839" s="237"/>
      <c r="J839" s="15"/>
    </row>
    <row r="840" spans="1:10" ht="24.75" customHeight="1">
      <c r="A840" s="26" t="s">
        <v>42</v>
      </c>
      <c r="B840" s="82">
        <v>0.4</v>
      </c>
      <c r="C840" s="82">
        <v>0.4</v>
      </c>
      <c r="D840" s="47"/>
      <c r="E840" s="82"/>
      <c r="F840" s="82"/>
      <c r="G840" s="82"/>
      <c r="H840" s="72"/>
      <c r="I840" s="237"/>
      <c r="J840" s="15"/>
    </row>
    <row r="841" spans="1:10" ht="43.5" customHeight="1">
      <c r="A841" s="339" t="s">
        <v>149</v>
      </c>
      <c r="B841" s="339"/>
      <c r="C841" s="339"/>
      <c r="D841" s="184">
        <v>120</v>
      </c>
      <c r="E841" s="29">
        <v>0.1</v>
      </c>
      <c r="F841" s="29">
        <v>0.1</v>
      </c>
      <c r="G841" s="29">
        <v>17.5</v>
      </c>
      <c r="H841" s="91">
        <f>G841*4+F841*9+E841*4</f>
        <v>71.30000000000001</v>
      </c>
      <c r="I841" s="30">
        <v>10.333333333333334</v>
      </c>
      <c r="J841" s="15"/>
    </row>
    <row r="842" spans="1:10" ht="43.5" customHeight="1">
      <c r="A842" s="105" t="s">
        <v>133</v>
      </c>
      <c r="B842" s="7">
        <f>C842*1.14</f>
        <v>34.199999999999996</v>
      </c>
      <c r="C842" s="4">
        <v>30</v>
      </c>
      <c r="D842" s="184"/>
      <c r="E842" s="29"/>
      <c r="F842" s="29"/>
      <c r="G842" s="29"/>
      <c r="H842" s="27"/>
      <c r="I842" s="97"/>
      <c r="J842" s="15"/>
    </row>
    <row r="843" spans="1:10" ht="24.75" customHeight="1">
      <c r="A843" s="37" t="s">
        <v>42</v>
      </c>
      <c r="B843" s="106">
        <v>10</v>
      </c>
      <c r="C843" s="106">
        <v>10</v>
      </c>
      <c r="D843" s="184"/>
      <c r="E843" s="29"/>
      <c r="F843" s="29"/>
      <c r="G843" s="29"/>
      <c r="H843" s="27"/>
      <c r="I843" s="30"/>
      <c r="J843" s="15"/>
    </row>
    <row r="844" spans="1:10" ht="24.75" customHeight="1">
      <c r="A844" s="343" t="s">
        <v>128</v>
      </c>
      <c r="B844" s="343"/>
      <c r="C844" s="343"/>
      <c r="D844" s="184">
        <v>10</v>
      </c>
      <c r="E844" s="29">
        <v>0.8</v>
      </c>
      <c r="F844" s="29">
        <v>0.1</v>
      </c>
      <c r="G844" s="29">
        <v>3.8</v>
      </c>
      <c r="H844" s="27">
        <v>19.3</v>
      </c>
      <c r="I844" s="30">
        <v>0</v>
      </c>
      <c r="J844" s="15"/>
    </row>
    <row r="845" spans="1:10" ht="43.5" customHeight="1">
      <c r="A845" s="79" t="s">
        <v>129</v>
      </c>
      <c r="B845" s="79"/>
      <c r="C845" s="79"/>
      <c r="D845" s="184">
        <v>10</v>
      </c>
      <c r="E845" s="2"/>
      <c r="F845" s="2"/>
      <c r="G845" s="2"/>
      <c r="H845" s="3"/>
      <c r="I845" s="2"/>
      <c r="J845" s="15"/>
    </row>
    <row r="846" spans="1:10" ht="24.75" customHeight="1">
      <c r="A846" s="337" t="s">
        <v>38</v>
      </c>
      <c r="B846" s="337"/>
      <c r="C846" s="337"/>
      <c r="D846" s="184">
        <v>20</v>
      </c>
      <c r="E846" s="2">
        <v>1.3142857142857143</v>
      </c>
      <c r="F846" s="2">
        <v>0.2285714285714286</v>
      </c>
      <c r="G846" s="2">
        <v>6.685714285714285</v>
      </c>
      <c r="H846" s="27">
        <v>35.42857142857143</v>
      </c>
      <c r="I846" s="2">
        <v>0</v>
      </c>
      <c r="J846" s="15"/>
    </row>
    <row r="847" spans="1:10" ht="24.75" customHeight="1">
      <c r="A847" s="341" t="s">
        <v>12</v>
      </c>
      <c r="B847" s="341"/>
      <c r="C847" s="341"/>
      <c r="D847" s="316">
        <f aca="true" t="shared" si="6" ref="D847:I847">D848+D849</f>
        <v>145</v>
      </c>
      <c r="E847" s="50">
        <f t="shared" si="6"/>
        <v>5.3</v>
      </c>
      <c r="F847" s="50">
        <f t="shared" si="6"/>
        <v>6.26</v>
      </c>
      <c r="G847" s="50">
        <f t="shared" si="6"/>
        <v>18.85333333333333</v>
      </c>
      <c r="H847" s="40">
        <f t="shared" si="6"/>
        <v>152.95333333333332</v>
      </c>
      <c r="I847" s="50">
        <f t="shared" si="6"/>
        <v>0.9533333333333334</v>
      </c>
      <c r="J847" s="15"/>
    </row>
    <row r="848" spans="1:10" ht="43.5" customHeight="1">
      <c r="A848" s="312" t="s">
        <v>294</v>
      </c>
      <c r="B848" s="39">
        <v>15</v>
      </c>
      <c r="C848" s="39">
        <v>15</v>
      </c>
      <c r="D848" s="184">
        <v>15</v>
      </c>
      <c r="E848" s="2">
        <v>1.4</v>
      </c>
      <c r="F848" s="2">
        <v>2.1</v>
      </c>
      <c r="G848" s="2">
        <v>11.4</v>
      </c>
      <c r="H848" s="27">
        <f>E848*4+F848*9+G848*4</f>
        <v>70.1</v>
      </c>
      <c r="I848" s="8">
        <v>0</v>
      </c>
      <c r="J848" s="15"/>
    </row>
    <row r="849" spans="1:10" ht="43.5" customHeight="1">
      <c r="A849" s="221" t="s">
        <v>156</v>
      </c>
      <c r="B849" s="48">
        <v>134</v>
      </c>
      <c r="C849" s="48">
        <v>130</v>
      </c>
      <c r="D849" s="196">
        <v>130</v>
      </c>
      <c r="E849" s="197">
        <v>3.9</v>
      </c>
      <c r="F849" s="197">
        <v>4.16</v>
      </c>
      <c r="G849" s="197">
        <v>7.453333333333333</v>
      </c>
      <c r="H849" s="92">
        <v>82.85333333333334</v>
      </c>
      <c r="I849" s="30">
        <v>0.9533333333333334</v>
      </c>
      <c r="J849" s="15"/>
    </row>
    <row r="850" spans="1:10" ht="24.75" customHeight="1">
      <c r="A850" s="335" t="s">
        <v>139</v>
      </c>
      <c r="B850" s="335"/>
      <c r="C850" s="335"/>
      <c r="D850" s="335"/>
      <c r="E850" s="335"/>
      <c r="F850" s="335"/>
      <c r="G850" s="335"/>
      <c r="H850" s="335"/>
      <c r="I850" s="335"/>
      <c r="J850" s="15"/>
    </row>
    <row r="851" spans="1:10" ht="43.5" customHeight="1">
      <c r="A851" s="312" t="s">
        <v>119</v>
      </c>
      <c r="B851" s="48">
        <v>137</v>
      </c>
      <c r="C851" s="48">
        <v>130</v>
      </c>
      <c r="D851" s="196">
        <v>130</v>
      </c>
      <c r="E851" s="197">
        <v>3.5533333333333332</v>
      </c>
      <c r="F851" s="197">
        <v>4.2</v>
      </c>
      <c r="G851" s="197">
        <v>5.72</v>
      </c>
      <c r="H851" s="92">
        <f>E851*4+F851*9+G851*4</f>
        <v>74.89333333333333</v>
      </c>
      <c r="I851" s="30">
        <v>0.6933333333333334</v>
      </c>
      <c r="J851" s="15"/>
    </row>
    <row r="852" spans="1:10" ht="24.75" customHeight="1">
      <c r="A852" s="338" t="s">
        <v>237</v>
      </c>
      <c r="B852" s="338"/>
      <c r="C852" s="338"/>
      <c r="D852" s="318">
        <f>120+D864+D871</f>
        <v>400</v>
      </c>
      <c r="E852" s="102">
        <f>E853+E864+E871</f>
        <v>6.1000000000000005</v>
      </c>
      <c r="F852" s="102">
        <f>F853+F864+F871</f>
        <v>7</v>
      </c>
      <c r="G852" s="102">
        <f>G853+G864+G871</f>
        <v>53.8</v>
      </c>
      <c r="H852" s="103">
        <f>H853+H864+H871</f>
        <v>302.6</v>
      </c>
      <c r="I852" s="102">
        <f>I853+I864+I871</f>
        <v>17.8</v>
      </c>
      <c r="J852" s="25"/>
    </row>
    <row r="853" spans="1:10" ht="43.5" customHeight="1">
      <c r="A853" s="334" t="s">
        <v>302</v>
      </c>
      <c r="B853" s="371"/>
      <c r="C853" s="371"/>
      <c r="D853" s="222" t="s">
        <v>290</v>
      </c>
      <c r="E853" s="29">
        <v>5.7</v>
      </c>
      <c r="F853" s="29">
        <v>7</v>
      </c>
      <c r="G853" s="29">
        <v>33.6</v>
      </c>
      <c r="H853" s="92">
        <f>E853*4+F853*9+G853*4</f>
        <v>220.2</v>
      </c>
      <c r="I853" s="30">
        <v>0</v>
      </c>
      <c r="J853" s="15"/>
    </row>
    <row r="854" spans="1:10" ht="24.75" customHeight="1">
      <c r="A854" s="86" t="s">
        <v>73</v>
      </c>
      <c r="B854" s="224">
        <v>31</v>
      </c>
      <c r="C854" s="224">
        <v>31</v>
      </c>
      <c r="D854" s="222"/>
      <c r="E854" s="29"/>
      <c r="F854" s="29"/>
      <c r="G854" s="29"/>
      <c r="H854" s="92"/>
      <c r="I854" s="30"/>
      <c r="J854" s="15"/>
    </row>
    <row r="855" spans="1:11" ht="24.75" customHeight="1">
      <c r="A855" s="86" t="s">
        <v>84</v>
      </c>
      <c r="B855" s="224">
        <v>62</v>
      </c>
      <c r="C855" s="224">
        <v>62</v>
      </c>
      <c r="D855" s="222"/>
      <c r="E855" s="29"/>
      <c r="F855" s="29"/>
      <c r="G855" s="29"/>
      <c r="H855" s="92"/>
      <c r="I855" s="30"/>
      <c r="J855" s="15"/>
      <c r="K855" s="130" t="s">
        <v>20</v>
      </c>
    </row>
    <row r="856" spans="1:12" ht="24.75" customHeight="1">
      <c r="A856" s="86" t="s">
        <v>72</v>
      </c>
      <c r="B856" s="72">
        <v>17</v>
      </c>
      <c r="C856" s="72">
        <v>16</v>
      </c>
      <c r="D856" s="222"/>
      <c r="E856" s="96"/>
      <c r="F856" s="29"/>
      <c r="G856" s="29"/>
      <c r="H856" s="27"/>
      <c r="I856" s="211"/>
      <c r="J856" s="15"/>
      <c r="K856" s="43" t="s">
        <v>38</v>
      </c>
      <c r="L856" s="130">
        <f>D946+D972</f>
        <v>35</v>
      </c>
    </row>
    <row r="857" spans="1:12" ht="24.75" customHeight="1">
      <c r="A857" s="105" t="s">
        <v>135</v>
      </c>
      <c r="B857" s="72">
        <v>4</v>
      </c>
      <c r="C857" s="72">
        <v>4</v>
      </c>
      <c r="D857" s="222"/>
      <c r="E857" s="96"/>
      <c r="F857" s="29"/>
      <c r="G857" s="29"/>
      <c r="H857" s="27"/>
      <c r="I857" s="211"/>
      <c r="J857" s="25"/>
      <c r="K857" s="44" t="s">
        <v>39</v>
      </c>
      <c r="L857" s="132">
        <f>C883+D944+C958</f>
        <v>36</v>
      </c>
    </row>
    <row r="858" spans="1:12" ht="24.75" customHeight="1">
      <c r="A858" s="86" t="s">
        <v>42</v>
      </c>
      <c r="B858" s="47">
        <v>6.5</v>
      </c>
      <c r="C858" s="47">
        <v>6.5</v>
      </c>
      <c r="D858" s="222"/>
      <c r="E858" s="96"/>
      <c r="F858" s="29"/>
      <c r="G858" s="29"/>
      <c r="H858" s="27"/>
      <c r="I858" s="211"/>
      <c r="J858" s="15"/>
      <c r="K858" s="44" t="s">
        <v>98</v>
      </c>
      <c r="L858" s="132">
        <f>C966</f>
        <v>3.6</v>
      </c>
    </row>
    <row r="859" spans="1:12" ht="24.75" customHeight="1">
      <c r="A859" s="86" t="s">
        <v>213</v>
      </c>
      <c r="B859" s="225">
        <v>0.004</v>
      </c>
      <c r="C859" s="225">
        <v>0.004</v>
      </c>
      <c r="D859" s="222"/>
      <c r="E859" s="96"/>
      <c r="F859" s="29"/>
      <c r="G859" s="29"/>
      <c r="H859" s="27"/>
      <c r="I859" s="211"/>
      <c r="J859" s="15"/>
      <c r="K859" s="45" t="s">
        <v>99</v>
      </c>
      <c r="L859" s="132">
        <f>C878</f>
        <v>14</v>
      </c>
    </row>
    <row r="860" spans="1:11" ht="24.75" customHeight="1">
      <c r="A860" s="321" t="s">
        <v>106</v>
      </c>
      <c r="B860" s="322">
        <v>4.5</v>
      </c>
      <c r="C860" s="322">
        <v>4.5</v>
      </c>
      <c r="D860" s="222"/>
      <c r="E860" s="96"/>
      <c r="F860" s="29"/>
      <c r="G860" s="29"/>
      <c r="H860" s="27"/>
      <c r="I860" s="211"/>
      <c r="J860" s="15"/>
      <c r="K860" s="45" t="s">
        <v>81</v>
      </c>
    </row>
    <row r="861" spans="1:12" ht="24.75" customHeight="1">
      <c r="A861" s="321" t="s">
        <v>140</v>
      </c>
      <c r="B861" s="322">
        <v>2.5</v>
      </c>
      <c r="C861" s="322">
        <v>2.5</v>
      </c>
      <c r="D861" s="222"/>
      <c r="E861" s="96"/>
      <c r="F861" s="29"/>
      <c r="G861" s="29"/>
      <c r="H861" s="27"/>
      <c r="I861" s="211"/>
      <c r="J861" s="15"/>
      <c r="K861" s="44" t="s">
        <v>26</v>
      </c>
      <c r="L861" s="132">
        <f>C917+C932</f>
        <v>115</v>
      </c>
    </row>
    <row r="862" spans="1:12" ht="24.75" customHeight="1">
      <c r="A862" s="223" t="s">
        <v>57</v>
      </c>
      <c r="B862" s="47">
        <v>2.5</v>
      </c>
      <c r="C862" s="47">
        <v>2.5</v>
      </c>
      <c r="D862" s="222"/>
      <c r="E862" s="96"/>
      <c r="F862" s="96"/>
      <c r="G862" s="96"/>
      <c r="H862" s="48"/>
      <c r="I862" s="48"/>
      <c r="J862" s="15"/>
      <c r="K862" s="44" t="s">
        <v>28</v>
      </c>
      <c r="L862" s="132">
        <f>C897+C915+C921+C923+C926+C936+C938+C928+C956+C961+C962+C964+C965</f>
        <v>316.8</v>
      </c>
    </row>
    <row r="863" spans="1:12" s="59" customFormat="1" ht="24.75" customHeight="1">
      <c r="A863" s="321" t="s">
        <v>301</v>
      </c>
      <c r="B863" s="323">
        <v>20</v>
      </c>
      <c r="C863" s="323">
        <v>20</v>
      </c>
      <c r="D863" s="48"/>
      <c r="E863" s="96"/>
      <c r="F863" s="29"/>
      <c r="G863" s="29"/>
      <c r="H863" s="27"/>
      <c r="I863" s="211"/>
      <c r="J863" s="56"/>
      <c r="K863" s="44" t="s">
        <v>25</v>
      </c>
      <c r="L863" s="130">
        <f>D893</f>
        <v>100</v>
      </c>
    </row>
    <row r="864" spans="1:12" ht="43.5" customHeight="1">
      <c r="A864" s="343" t="s">
        <v>288</v>
      </c>
      <c r="B864" s="343"/>
      <c r="C864" s="343"/>
      <c r="D864" s="184">
        <v>180</v>
      </c>
      <c r="E864" s="29">
        <v>0</v>
      </c>
      <c r="F864" s="29">
        <v>0</v>
      </c>
      <c r="G864" s="29">
        <v>9.9</v>
      </c>
      <c r="H864" s="27">
        <f>E864*4+F864*9+G864*4</f>
        <v>39.6</v>
      </c>
      <c r="I864" s="30">
        <v>0</v>
      </c>
      <c r="J864" s="15"/>
      <c r="K864" s="44" t="s">
        <v>29</v>
      </c>
      <c r="L864" s="132">
        <f>C942</f>
        <v>12</v>
      </c>
    </row>
    <row r="865" spans="1:11" ht="43.5" customHeight="1">
      <c r="A865" s="144" t="s">
        <v>289</v>
      </c>
      <c r="B865" s="48">
        <v>0.4</v>
      </c>
      <c r="C865" s="48">
        <v>0.4</v>
      </c>
      <c r="D865" s="48"/>
      <c r="E865" s="96"/>
      <c r="F865" s="96"/>
      <c r="G865" s="96"/>
      <c r="H865" s="49"/>
      <c r="I865" s="30"/>
      <c r="J865" s="15"/>
      <c r="K865" s="44" t="s">
        <v>85</v>
      </c>
    </row>
    <row r="866" spans="1:11" ht="24.75" customHeight="1">
      <c r="A866" s="144" t="s">
        <v>42</v>
      </c>
      <c r="B866" s="48">
        <v>10</v>
      </c>
      <c r="C866" s="48">
        <v>10</v>
      </c>
      <c r="D866" s="48"/>
      <c r="E866" s="96"/>
      <c r="F866" s="96"/>
      <c r="G866" s="96"/>
      <c r="H866" s="49"/>
      <c r="I866" s="96"/>
      <c r="J866" s="15"/>
      <c r="K866" s="46" t="s">
        <v>86</v>
      </c>
    </row>
    <row r="867" spans="1:12" s="59" customFormat="1" ht="24.75" customHeight="1">
      <c r="A867" s="335" t="s">
        <v>139</v>
      </c>
      <c r="B867" s="335"/>
      <c r="C867" s="335"/>
      <c r="D867" s="335"/>
      <c r="E867" s="335"/>
      <c r="F867" s="335"/>
      <c r="G867" s="335"/>
      <c r="H867" s="335"/>
      <c r="I867" s="335"/>
      <c r="J867" s="56"/>
      <c r="K867" s="44" t="s">
        <v>24</v>
      </c>
      <c r="L867" s="132">
        <f>C880+C891+C943+C925+C968+C971</f>
        <v>32.4</v>
      </c>
    </row>
    <row r="868" spans="1:12" ht="24.75" customHeight="1">
      <c r="A868" s="343" t="s">
        <v>157</v>
      </c>
      <c r="B868" s="343"/>
      <c r="C868" s="343"/>
      <c r="D868" s="184">
        <v>180</v>
      </c>
      <c r="E868" s="29">
        <v>0.1</v>
      </c>
      <c r="F868" s="29">
        <v>0</v>
      </c>
      <c r="G868" s="29">
        <v>10.6</v>
      </c>
      <c r="H868" s="27">
        <f>E868*4+F868*9+G868*4</f>
        <v>42.8</v>
      </c>
      <c r="I868" s="30">
        <v>0</v>
      </c>
      <c r="J868" s="15"/>
      <c r="K868" s="44" t="s">
        <v>30</v>
      </c>
      <c r="L868" s="130">
        <f>D948</f>
        <v>15</v>
      </c>
    </row>
    <row r="869" spans="1:11" ht="24.75" customHeight="1">
      <c r="A869" s="90" t="s">
        <v>44</v>
      </c>
      <c r="B869" s="48">
        <v>0.4</v>
      </c>
      <c r="C869" s="48">
        <v>0.4</v>
      </c>
      <c r="D869" s="48"/>
      <c r="E869" s="96"/>
      <c r="F869" s="96"/>
      <c r="G869" s="96"/>
      <c r="H869" s="49"/>
      <c r="I869" s="30"/>
      <c r="J869" s="15"/>
      <c r="K869" s="44" t="s">
        <v>146</v>
      </c>
    </row>
    <row r="870" spans="1:11" ht="24.75" customHeight="1">
      <c r="A870" s="90" t="s">
        <v>42</v>
      </c>
      <c r="B870" s="48">
        <v>12</v>
      </c>
      <c r="C870" s="48">
        <v>12</v>
      </c>
      <c r="D870" s="48"/>
      <c r="E870" s="96"/>
      <c r="F870" s="96"/>
      <c r="G870" s="96"/>
      <c r="H870" s="49"/>
      <c r="I870" s="94"/>
      <c r="J870" s="15"/>
      <c r="K870" s="43" t="s">
        <v>147</v>
      </c>
    </row>
    <row r="871" spans="1:12" ht="43.5" customHeight="1">
      <c r="A871" s="334" t="s">
        <v>249</v>
      </c>
      <c r="B871" s="334"/>
      <c r="C871" s="334"/>
      <c r="D871" s="319">
        <v>100</v>
      </c>
      <c r="E871" s="98">
        <v>0.4</v>
      </c>
      <c r="F871" s="98">
        <v>0</v>
      </c>
      <c r="G871" s="98">
        <v>10.3</v>
      </c>
      <c r="H871" s="92">
        <f>E871*4+F871*9+G871*4</f>
        <v>42.800000000000004</v>
      </c>
      <c r="I871" s="30">
        <v>17.8</v>
      </c>
      <c r="J871" s="15"/>
      <c r="K871" s="44" t="s">
        <v>31</v>
      </c>
      <c r="L871" s="130">
        <f>C887+C970</f>
        <v>0.8</v>
      </c>
    </row>
    <row r="872" spans="1:12" ht="24.75" customHeight="1">
      <c r="A872" s="341" t="s">
        <v>23</v>
      </c>
      <c r="B872" s="342"/>
      <c r="C872" s="342"/>
      <c r="D872" s="342"/>
      <c r="E872" s="50">
        <f>E750+E769+E847+E766+E852</f>
        <v>43.56428571428571</v>
      </c>
      <c r="F872" s="50">
        <f>F750+F769+F847+F766+F852</f>
        <v>39.893571428571434</v>
      </c>
      <c r="G872" s="50">
        <f>G750+G769+G847+G766+G852</f>
        <v>180.43904761904764</v>
      </c>
      <c r="H872" s="40">
        <f>H750+H769+H847+H766+H852</f>
        <v>1256.7269047619047</v>
      </c>
      <c r="I872" s="50">
        <f>I750+I769+I847+I766+I852</f>
        <v>41.57416666666667</v>
      </c>
      <c r="J872" s="15"/>
      <c r="K872" s="44" t="s">
        <v>100</v>
      </c>
      <c r="L872" s="132">
        <f>C930</f>
        <v>63</v>
      </c>
    </row>
    <row r="873" spans="1:11" ht="24.75" customHeight="1">
      <c r="A873" s="336" t="s">
        <v>20</v>
      </c>
      <c r="B873" s="336"/>
      <c r="C873" s="336"/>
      <c r="D873" s="336"/>
      <c r="E873" s="336"/>
      <c r="F873" s="336"/>
      <c r="G873" s="336"/>
      <c r="H873" s="336"/>
      <c r="I873" s="336"/>
      <c r="J873" s="16"/>
      <c r="K873" s="43" t="s">
        <v>88</v>
      </c>
    </row>
    <row r="874" spans="1:11" ht="24.75" customHeight="1">
      <c r="A874" s="340" t="s">
        <v>1</v>
      </c>
      <c r="B874" s="340" t="s">
        <v>2</v>
      </c>
      <c r="C874" s="340" t="s">
        <v>3</v>
      </c>
      <c r="D874" s="340" t="s">
        <v>4</v>
      </c>
      <c r="E874" s="340"/>
      <c r="F874" s="340"/>
      <c r="G874" s="340"/>
      <c r="H874" s="340"/>
      <c r="I874" s="229" t="s">
        <v>230</v>
      </c>
      <c r="J874" s="16"/>
      <c r="K874" s="43" t="s">
        <v>89</v>
      </c>
    </row>
    <row r="875" spans="1:12" ht="24.75" customHeight="1">
      <c r="A875" s="340"/>
      <c r="B875" s="340"/>
      <c r="C875" s="340"/>
      <c r="D875" s="78" t="s">
        <v>5</v>
      </c>
      <c r="E875" s="288" t="s">
        <v>6</v>
      </c>
      <c r="F875" s="288" t="s">
        <v>7</v>
      </c>
      <c r="G875" s="288" t="s">
        <v>8</v>
      </c>
      <c r="H875" s="89" t="s">
        <v>9</v>
      </c>
      <c r="I875" s="229" t="s">
        <v>92</v>
      </c>
      <c r="J875" s="16"/>
      <c r="K875" s="44" t="s">
        <v>32</v>
      </c>
      <c r="L875" s="132">
        <f>C954</f>
        <v>43</v>
      </c>
    </row>
    <row r="876" spans="1:12" ht="24.75" customHeight="1">
      <c r="A876" s="341" t="s">
        <v>10</v>
      </c>
      <c r="B876" s="341"/>
      <c r="C876" s="341"/>
      <c r="D876" s="316">
        <f>D877+35+D886+D894</f>
        <v>348</v>
      </c>
      <c r="E876" s="50">
        <f>E877+E882+E886</f>
        <v>12.6</v>
      </c>
      <c r="F876" s="50">
        <f>F877+F882+F886</f>
        <v>12.6</v>
      </c>
      <c r="G876" s="50">
        <f>G877+G882+G886</f>
        <v>44.599999999999994</v>
      </c>
      <c r="H876" s="110">
        <f>H877+H882+H886</f>
        <v>342.2</v>
      </c>
      <c r="I876" s="50">
        <f>I877+I882+I886</f>
        <v>1.43</v>
      </c>
      <c r="J876" s="151"/>
      <c r="K876" s="46" t="s">
        <v>33</v>
      </c>
      <c r="L876" s="132">
        <f>C879+C888+C949</f>
        <v>355</v>
      </c>
    </row>
    <row r="877" spans="1:12" ht="43.5" customHeight="1">
      <c r="A877" s="343" t="s">
        <v>209</v>
      </c>
      <c r="B877" s="343"/>
      <c r="C877" s="343"/>
      <c r="D877" s="184">
        <v>130</v>
      </c>
      <c r="E877" s="29">
        <v>4.5</v>
      </c>
      <c r="F877" s="29">
        <v>4.6</v>
      </c>
      <c r="G877" s="29">
        <v>18.9</v>
      </c>
      <c r="H877" s="92">
        <v>135</v>
      </c>
      <c r="I877" s="184">
        <v>0.58</v>
      </c>
      <c r="J877" s="23"/>
      <c r="K877" s="43" t="s">
        <v>34</v>
      </c>
      <c r="L877" s="132"/>
    </row>
    <row r="878" spans="1:12" ht="24.75" customHeight="1">
      <c r="A878" s="86" t="s">
        <v>61</v>
      </c>
      <c r="B878" s="34">
        <v>14</v>
      </c>
      <c r="C878" s="34">
        <v>14</v>
      </c>
      <c r="D878" s="34"/>
      <c r="E878" s="47"/>
      <c r="F878" s="47"/>
      <c r="G878" s="47"/>
      <c r="H878" s="72"/>
      <c r="I878" s="243"/>
      <c r="J878" s="140"/>
      <c r="K878" s="43" t="s">
        <v>35</v>
      </c>
      <c r="L878" s="132">
        <f>C927</f>
        <v>5</v>
      </c>
    </row>
    <row r="879" spans="1:12" ht="24.75" customHeight="1">
      <c r="A879" s="90" t="s">
        <v>90</v>
      </c>
      <c r="B879" s="34">
        <v>125</v>
      </c>
      <c r="C879" s="34">
        <v>125</v>
      </c>
      <c r="D879" s="34"/>
      <c r="E879" s="29"/>
      <c r="F879" s="29"/>
      <c r="G879" s="29"/>
      <c r="H879" s="92"/>
      <c r="I879" s="184"/>
      <c r="J879" s="25"/>
      <c r="K879" s="44" t="s">
        <v>101</v>
      </c>
      <c r="L879" s="130">
        <f>C885</f>
        <v>10</v>
      </c>
    </row>
    <row r="880" spans="1:12" ht="24.75" customHeight="1">
      <c r="A880" s="90" t="s">
        <v>42</v>
      </c>
      <c r="B880" s="34">
        <v>2</v>
      </c>
      <c r="C880" s="34">
        <v>2</v>
      </c>
      <c r="D880" s="34"/>
      <c r="E880" s="47"/>
      <c r="F880" s="47"/>
      <c r="G880" s="47"/>
      <c r="H880" s="72"/>
      <c r="I880" s="110"/>
      <c r="J880" s="15"/>
      <c r="K880" s="43" t="s">
        <v>36</v>
      </c>
      <c r="L880" s="132">
        <f>C881+C884+C924</f>
        <v>11</v>
      </c>
    </row>
    <row r="881" spans="1:12" ht="24.75" customHeight="1">
      <c r="A881" s="86" t="s">
        <v>106</v>
      </c>
      <c r="B881" s="34">
        <v>3</v>
      </c>
      <c r="C881" s="34">
        <v>3</v>
      </c>
      <c r="D881" s="34"/>
      <c r="E881" s="47"/>
      <c r="F881" s="47"/>
      <c r="G881" s="47"/>
      <c r="H881" s="72"/>
      <c r="I881" s="110"/>
      <c r="J881" s="15"/>
      <c r="K881" s="43" t="s">
        <v>27</v>
      </c>
      <c r="L881" s="132">
        <f>C900+C937+C959+C967</f>
        <v>10.1</v>
      </c>
    </row>
    <row r="882" spans="1:12" ht="43.5" customHeight="1">
      <c r="A882" s="337" t="s">
        <v>273</v>
      </c>
      <c r="B882" s="337"/>
      <c r="C882" s="337"/>
      <c r="D882" s="114" t="s">
        <v>225</v>
      </c>
      <c r="E882" s="29">
        <v>4.5</v>
      </c>
      <c r="F882" s="29">
        <v>5.5</v>
      </c>
      <c r="G882" s="29">
        <v>9.9</v>
      </c>
      <c r="H882" s="92">
        <f>E882*4+F882*9+G882*4</f>
        <v>107.1</v>
      </c>
      <c r="I882" s="30">
        <v>0.1</v>
      </c>
      <c r="J882" s="15"/>
      <c r="K882" s="44" t="s">
        <v>37</v>
      </c>
      <c r="L882" s="132">
        <f>C957</f>
        <v>3</v>
      </c>
    </row>
    <row r="883" spans="1:11" ht="24.75" customHeight="1">
      <c r="A883" s="90" t="s">
        <v>46</v>
      </c>
      <c r="B883" s="48">
        <v>20</v>
      </c>
      <c r="C883" s="48">
        <v>20</v>
      </c>
      <c r="D883" s="48"/>
      <c r="E883" s="96"/>
      <c r="F883" s="96"/>
      <c r="G883" s="96"/>
      <c r="H883" s="49"/>
      <c r="I883" s="97"/>
      <c r="J883" s="15"/>
      <c r="K883" s="44" t="s">
        <v>141</v>
      </c>
    </row>
    <row r="884" spans="1:11" ht="24.75" customHeight="1">
      <c r="A884" s="63" t="s">
        <v>43</v>
      </c>
      <c r="B884" s="76">
        <v>5</v>
      </c>
      <c r="C884" s="76">
        <v>5</v>
      </c>
      <c r="D884" s="48"/>
      <c r="E884" s="96"/>
      <c r="F884" s="96"/>
      <c r="G884" s="96"/>
      <c r="H884" s="49"/>
      <c r="I884" s="97"/>
      <c r="J884" s="15"/>
      <c r="K884" s="44" t="s">
        <v>142</v>
      </c>
    </row>
    <row r="885" spans="1:10" ht="24.75" customHeight="1">
      <c r="A885" s="63" t="s">
        <v>77</v>
      </c>
      <c r="B885" s="76">
        <v>11</v>
      </c>
      <c r="C885" s="76">
        <v>10</v>
      </c>
      <c r="D885" s="48"/>
      <c r="E885" s="96"/>
      <c r="F885" s="96"/>
      <c r="G885" s="96"/>
      <c r="H885" s="49"/>
      <c r="I885" s="97"/>
      <c r="J885" s="15"/>
    </row>
    <row r="886" spans="1:10" ht="43.5" customHeight="1">
      <c r="A886" s="343" t="s">
        <v>151</v>
      </c>
      <c r="B886" s="343"/>
      <c r="C886" s="343"/>
      <c r="D886" s="184">
        <v>180</v>
      </c>
      <c r="E886" s="29">
        <v>3.6</v>
      </c>
      <c r="F886" s="29">
        <v>2.5</v>
      </c>
      <c r="G886" s="29">
        <v>15.8</v>
      </c>
      <c r="H886" s="27">
        <f>E886*4+F886*9+G886*4</f>
        <v>100.1</v>
      </c>
      <c r="I886" s="30">
        <v>0.75</v>
      </c>
      <c r="J886" s="15"/>
    </row>
    <row r="887" spans="1:10" ht="24.75" customHeight="1">
      <c r="A887" s="90" t="s">
        <v>44</v>
      </c>
      <c r="B887" s="48">
        <v>0.4</v>
      </c>
      <c r="C887" s="48">
        <v>0.4</v>
      </c>
      <c r="D887" s="48"/>
      <c r="E887" s="96"/>
      <c r="F887" s="96"/>
      <c r="G887" s="96"/>
      <c r="H887" s="49"/>
      <c r="I887" s="97"/>
      <c r="J887" s="15"/>
    </row>
    <row r="888" spans="1:10" ht="24.75" customHeight="1">
      <c r="A888" s="63" t="s">
        <v>90</v>
      </c>
      <c r="B888" s="76">
        <v>100</v>
      </c>
      <c r="C888" s="76">
        <v>100</v>
      </c>
      <c r="D888" s="48"/>
      <c r="E888" s="96"/>
      <c r="F888" s="96"/>
      <c r="G888" s="96"/>
      <c r="H888" s="49"/>
      <c r="I888" s="94"/>
      <c r="J888" s="15"/>
    </row>
    <row r="889" spans="1:10" ht="43.5" customHeight="1">
      <c r="A889" s="90" t="s">
        <v>292</v>
      </c>
      <c r="B889" s="49">
        <f>B888*460/1000</f>
        <v>46</v>
      </c>
      <c r="C889" s="49">
        <f>C888*460/1000</f>
        <v>46</v>
      </c>
      <c r="D889" s="48"/>
      <c r="E889" s="96"/>
      <c r="F889" s="96"/>
      <c r="G889" s="96"/>
      <c r="H889" s="49"/>
      <c r="I889" s="97"/>
      <c r="J889" s="15"/>
    </row>
    <row r="890" spans="1:10" ht="43.5" customHeight="1">
      <c r="A890" s="144" t="s">
        <v>293</v>
      </c>
      <c r="B890" s="49">
        <f>B888-B889</f>
        <v>54</v>
      </c>
      <c r="C890" s="49">
        <f>C888-C889</f>
        <v>54</v>
      </c>
      <c r="D890" s="48"/>
      <c r="E890" s="96"/>
      <c r="F890" s="96"/>
      <c r="G890" s="96"/>
      <c r="H890" s="49"/>
      <c r="I890" s="97"/>
      <c r="J890" s="15"/>
    </row>
    <row r="891" spans="1:10" ht="24.75" customHeight="1">
      <c r="A891" s="63" t="s">
        <v>42</v>
      </c>
      <c r="B891" s="76">
        <v>12</v>
      </c>
      <c r="C891" s="76">
        <v>12</v>
      </c>
      <c r="D891" s="48"/>
      <c r="E891" s="81"/>
      <c r="F891" s="81"/>
      <c r="G891" s="81"/>
      <c r="H891" s="49"/>
      <c r="I891" s="97"/>
      <c r="J891" s="15"/>
    </row>
    <row r="892" spans="1:10" ht="24.75" customHeight="1">
      <c r="A892" s="352" t="s">
        <v>105</v>
      </c>
      <c r="B892" s="352"/>
      <c r="C892" s="352"/>
      <c r="D892" s="185"/>
      <c r="E892" s="50">
        <f>E893+E894</f>
        <v>1</v>
      </c>
      <c r="F892" s="50">
        <f>F893+F894</f>
        <v>0.3</v>
      </c>
      <c r="G892" s="50">
        <f>G893+G894</f>
        <v>15.4</v>
      </c>
      <c r="H892" s="40">
        <f>H893+H894</f>
        <v>68.6</v>
      </c>
      <c r="I892" s="50">
        <f>I893+I894</f>
        <v>6.3</v>
      </c>
      <c r="J892" s="15"/>
    </row>
    <row r="893" spans="1:10" ht="43.5" customHeight="1">
      <c r="A893" s="334" t="s">
        <v>137</v>
      </c>
      <c r="B893" s="334"/>
      <c r="C893" s="334"/>
      <c r="D893" s="319">
        <v>100</v>
      </c>
      <c r="E893" s="98">
        <v>0.9</v>
      </c>
      <c r="F893" s="98">
        <v>0.3</v>
      </c>
      <c r="G893" s="98">
        <v>15.3</v>
      </c>
      <c r="H893" s="92">
        <f>E893*4+F893*9+G893*4</f>
        <v>67.5</v>
      </c>
      <c r="I893" s="30">
        <v>6.3</v>
      </c>
      <c r="J893" s="15"/>
    </row>
    <row r="894" spans="1:10" ht="43.5" customHeight="1">
      <c r="A894" s="312" t="s">
        <v>274</v>
      </c>
      <c r="B894" s="48">
        <v>3</v>
      </c>
      <c r="C894" s="48">
        <v>3</v>
      </c>
      <c r="D894" s="196">
        <v>3</v>
      </c>
      <c r="E894" s="197">
        <v>0.1</v>
      </c>
      <c r="F894" s="197">
        <v>0</v>
      </c>
      <c r="G894" s="197">
        <v>0.1</v>
      </c>
      <c r="H894" s="92">
        <v>1.1</v>
      </c>
      <c r="I894" s="30">
        <v>0</v>
      </c>
      <c r="J894" s="15"/>
    </row>
    <row r="895" spans="1:10" ht="24.75" customHeight="1">
      <c r="A895" s="341" t="s">
        <v>11</v>
      </c>
      <c r="B895" s="341"/>
      <c r="C895" s="341"/>
      <c r="D895" s="110">
        <f>D896+205+D929+D941</f>
        <v>515</v>
      </c>
      <c r="E895" s="50">
        <f>E896+E914+E929+E941+E944+E946</f>
        <v>18.142857142857142</v>
      </c>
      <c r="F895" s="50">
        <f>F896+F914+F929+F941+F944+F946</f>
        <v>14.885714285714286</v>
      </c>
      <c r="G895" s="50">
        <f>G896+G914+G929+G941+G944+G946</f>
        <v>52.35714285714286</v>
      </c>
      <c r="H895" s="40">
        <f>H896+H914+H929+H941+H944+H946</f>
        <v>424.48571428571427</v>
      </c>
      <c r="I895" s="50">
        <f>I896+I914+I929+I941+I944+I946</f>
        <v>18.226666666666667</v>
      </c>
      <c r="J895" s="15"/>
    </row>
    <row r="896" spans="1:10" ht="43.5" customHeight="1">
      <c r="A896" s="337" t="s">
        <v>235</v>
      </c>
      <c r="B896" s="337"/>
      <c r="C896" s="337"/>
      <c r="D896" s="184">
        <v>40</v>
      </c>
      <c r="E896" s="2">
        <v>0.6</v>
      </c>
      <c r="F896" s="2">
        <v>2</v>
      </c>
      <c r="G896" s="2">
        <v>2.7</v>
      </c>
      <c r="H896" s="92">
        <f>E896*4+F896*9+G896*4</f>
        <v>31.2</v>
      </c>
      <c r="I896" s="8">
        <v>0.7</v>
      </c>
      <c r="J896" s="15"/>
    </row>
    <row r="897" spans="1:10" ht="24.75" customHeight="1">
      <c r="A897" s="63" t="s">
        <v>55</v>
      </c>
      <c r="B897" s="74">
        <f>C897*1.25</f>
        <v>53.75</v>
      </c>
      <c r="C897" s="76">
        <v>43</v>
      </c>
      <c r="D897" s="48"/>
      <c r="E897" s="81"/>
      <c r="F897" s="2"/>
      <c r="G897" s="2"/>
      <c r="H897" s="27"/>
      <c r="I897" s="8"/>
      <c r="J897" s="15"/>
    </row>
    <row r="898" spans="1:10" ht="24.75" customHeight="1">
      <c r="A898" s="63" t="s">
        <v>47</v>
      </c>
      <c r="B898" s="74">
        <f>C898*1.33</f>
        <v>57.190000000000005</v>
      </c>
      <c r="C898" s="76">
        <v>43</v>
      </c>
      <c r="D898" s="48"/>
      <c r="E898" s="81"/>
      <c r="F898" s="81"/>
      <c r="G898" s="81"/>
      <c r="H898" s="74"/>
      <c r="I898" s="76"/>
      <c r="J898" s="15"/>
    </row>
    <row r="899" spans="1:10" ht="43.5" customHeight="1">
      <c r="A899" s="70" t="s">
        <v>271</v>
      </c>
      <c r="B899" s="74">
        <f>C899*1.14</f>
        <v>49.019999999999996</v>
      </c>
      <c r="C899" s="75">
        <v>43</v>
      </c>
      <c r="D899" s="29"/>
      <c r="E899" s="2"/>
      <c r="F899" s="2"/>
      <c r="G899" s="2"/>
      <c r="H899" s="2"/>
      <c r="I899" s="2"/>
      <c r="J899" s="15"/>
    </row>
    <row r="900" spans="1:10" ht="24.75" customHeight="1">
      <c r="A900" s="26" t="s">
        <v>48</v>
      </c>
      <c r="B900" s="33">
        <v>2</v>
      </c>
      <c r="C900" s="33">
        <v>2</v>
      </c>
      <c r="D900" s="34"/>
      <c r="E900" s="82"/>
      <c r="F900" s="82"/>
      <c r="G900" s="82"/>
      <c r="H900" s="72"/>
      <c r="I900" s="8"/>
      <c r="J900" s="15"/>
    </row>
    <row r="901" spans="1:10" ht="24.75" customHeight="1">
      <c r="A901" s="333" t="s">
        <v>139</v>
      </c>
      <c r="B901" s="333"/>
      <c r="C901" s="333"/>
      <c r="D901" s="333"/>
      <c r="E901" s="333"/>
      <c r="F901" s="333"/>
      <c r="G901" s="333"/>
      <c r="H901" s="333"/>
      <c r="I901" s="333"/>
      <c r="J901" s="15"/>
    </row>
    <row r="902" spans="1:10" ht="43.5" customHeight="1">
      <c r="A902" s="337" t="s">
        <v>181</v>
      </c>
      <c r="B902" s="337"/>
      <c r="C902" s="337"/>
      <c r="D902" s="184">
        <v>40</v>
      </c>
      <c r="E902" s="2">
        <v>0.7</v>
      </c>
      <c r="F902" s="2">
        <v>2</v>
      </c>
      <c r="G902" s="2">
        <v>1.4</v>
      </c>
      <c r="H902" s="124">
        <f>E902*4+F902*9+G902*4</f>
        <v>26.4</v>
      </c>
      <c r="I902" s="8">
        <v>4.8</v>
      </c>
      <c r="J902" s="15"/>
    </row>
    <row r="903" spans="1:10" ht="43.5" customHeight="1">
      <c r="A903" s="220" t="s">
        <v>182</v>
      </c>
      <c r="B903" s="74">
        <f>C903*1.41</f>
        <v>47.94</v>
      </c>
      <c r="C903" s="76">
        <v>34</v>
      </c>
      <c r="D903" s="48"/>
      <c r="E903" s="81"/>
      <c r="F903" s="81"/>
      <c r="G903" s="81"/>
      <c r="H903" s="74"/>
      <c r="I903" s="95"/>
      <c r="J903" s="15"/>
    </row>
    <row r="904" spans="1:10" ht="24.75" customHeight="1">
      <c r="A904" s="63" t="s">
        <v>56</v>
      </c>
      <c r="B904" s="64">
        <f>C904*1.19</f>
        <v>5.949999999999999</v>
      </c>
      <c r="C904" s="4">
        <v>5</v>
      </c>
      <c r="D904" s="48"/>
      <c r="E904" s="81"/>
      <c r="F904" s="81"/>
      <c r="G904" s="81"/>
      <c r="H904" s="81"/>
      <c r="I904" s="81"/>
      <c r="J904" s="25"/>
    </row>
    <row r="905" spans="1:10" ht="24.75" customHeight="1">
      <c r="A905" s="63" t="s">
        <v>83</v>
      </c>
      <c r="B905" s="64">
        <f>C905*1.25</f>
        <v>6.25</v>
      </c>
      <c r="C905" s="4">
        <v>5</v>
      </c>
      <c r="D905" s="48"/>
      <c r="E905" s="81"/>
      <c r="F905" s="2"/>
      <c r="G905" s="2"/>
      <c r="H905" s="3"/>
      <c r="I905" s="88"/>
      <c r="J905" s="15"/>
    </row>
    <row r="906" spans="1:10" ht="24.75" customHeight="1">
      <c r="A906" s="90" t="s">
        <v>48</v>
      </c>
      <c r="B906" s="76">
        <v>2</v>
      </c>
      <c r="C906" s="76">
        <v>2</v>
      </c>
      <c r="D906" s="48"/>
      <c r="E906" s="81"/>
      <c r="F906" s="2"/>
      <c r="G906" s="2"/>
      <c r="H906" s="3"/>
      <c r="I906" s="8"/>
      <c r="J906" s="15"/>
    </row>
    <row r="907" spans="1:10" ht="43.5" customHeight="1">
      <c r="A907" s="90" t="s">
        <v>164</v>
      </c>
      <c r="B907" s="76">
        <f>C907*1.35</f>
        <v>2.7</v>
      </c>
      <c r="C907" s="76">
        <v>2</v>
      </c>
      <c r="D907" s="48"/>
      <c r="E907" s="81"/>
      <c r="F907" s="81"/>
      <c r="G907" s="81"/>
      <c r="H907" s="74"/>
      <c r="I907" s="242"/>
      <c r="J907" s="15"/>
    </row>
    <row r="908" spans="1:10" ht="24.75" customHeight="1">
      <c r="A908" s="333" t="s">
        <v>139</v>
      </c>
      <c r="B908" s="333"/>
      <c r="C908" s="333"/>
      <c r="D908" s="333"/>
      <c r="E908" s="333"/>
      <c r="F908" s="333"/>
      <c r="G908" s="333"/>
      <c r="H908" s="333"/>
      <c r="I908" s="333"/>
      <c r="J908" s="15"/>
    </row>
    <row r="909" spans="1:10" ht="43.5" customHeight="1">
      <c r="A909" s="334" t="s">
        <v>259</v>
      </c>
      <c r="B909" s="334"/>
      <c r="C909" s="334"/>
      <c r="D909" s="184">
        <v>40</v>
      </c>
      <c r="E909" s="29">
        <v>0.5</v>
      </c>
      <c r="F909" s="29">
        <v>2.3</v>
      </c>
      <c r="G909" s="29">
        <v>1.5</v>
      </c>
      <c r="H909" s="92">
        <f>E909*4+F909*9+G909*4</f>
        <v>28.7</v>
      </c>
      <c r="I909" s="30">
        <v>10</v>
      </c>
      <c r="J909" s="15"/>
    </row>
    <row r="910" spans="1:10" ht="24.75" customHeight="1">
      <c r="A910" s="26" t="s">
        <v>175</v>
      </c>
      <c r="B910" s="39">
        <f>C910*1.02</f>
        <v>40.8</v>
      </c>
      <c r="C910" s="33">
        <v>40</v>
      </c>
      <c r="D910" s="34"/>
      <c r="E910" s="47"/>
      <c r="F910" s="96"/>
      <c r="G910" s="96"/>
      <c r="H910" s="49"/>
      <c r="I910" s="94"/>
      <c r="J910" s="15"/>
    </row>
    <row r="911" spans="1:10" ht="24.75" customHeight="1">
      <c r="A911" s="26" t="s">
        <v>169</v>
      </c>
      <c r="B911" s="39">
        <f>C911*1.05</f>
        <v>42</v>
      </c>
      <c r="C911" s="33">
        <v>40</v>
      </c>
      <c r="D911" s="34"/>
      <c r="E911" s="47"/>
      <c r="F911" s="96"/>
      <c r="G911" s="96"/>
      <c r="H911" s="49"/>
      <c r="I911" s="94"/>
      <c r="J911" s="15"/>
    </row>
    <row r="912" spans="1:10" ht="43.5" customHeight="1">
      <c r="A912" s="105" t="s">
        <v>170</v>
      </c>
      <c r="B912" s="76">
        <v>2</v>
      </c>
      <c r="C912" s="76">
        <v>2</v>
      </c>
      <c r="D912" s="99"/>
      <c r="E912" s="107"/>
      <c r="F912" s="107"/>
      <c r="G912" s="29"/>
      <c r="H912" s="27"/>
      <c r="I912" s="30"/>
      <c r="J912" s="15"/>
    </row>
    <row r="913" spans="1:10" ht="43.5" customHeight="1">
      <c r="A913" s="90" t="s">
        <v>164</v>
      </c>
      <c r="B913" s="96">
        <f>C913*1.35</f>
        <v>2.7</v>
      </c>
      <c r="C913" s="49">
        <v>2</v>
      </c>
      <c r="D913" s="48"/>
      <c r="E913" s="96"/>
      <c r="F913" s="96"/>
      <c r="G913" s="96"/>
      <c r="H913" s="27"/>
      <c r="I913" s="231"/>
      <c r="J913" s="15"/>
    </row>
    <row r="914" spans="1:10" ht="24.75" customHeight="1">
      <c r="A914" s="349" t="s">
        <v>202</v>
      </c>
      <c r="B914" s="349"/>
      <c r="C914" s="349"/>
      <c r="D914" s="319" t="s">
        <v>40</v>
      </c>
      <c r="E914" s="6">
        <v>1.8</v>
      </c>
      <c r="F914" s="6">
        <v>2.9</v>
      </c>
      <c r="G914" s="6">
        <v>11.6</v>
      </c>
      <c r="H914" s="92">
        <f>E914*4+F914*9+G914*4</f>
        <v>79.69999999999999</v>
      </c>
      <c r="I914" s="8">
        <v>5.16</v>
      </c>
      <c r="J914" s="15"/>
    </row>
    <row r="915" spans="1:10" ht="24.75" customHeight="1">
      <c r="A915" s="26" t="s">
        <v>80</v>
      </c>
      <c r="B915" s="74">
        <f>C915*1.25</f>
        <v>63.75</v>
      </c>
      <c r="C915" s="74">
        <v>51</v>
      </c>
      <c r="D915" s="315"/>
      <c r="E915" s="81"/>
      <c r="F915" s="81"/>
      <c r="G915" s="81"/>
      <c r="H915" s="49"/>
      <c r="I915" s="76"/>
      <c r="J915" s="15"/>
    </row>
    <row r="916" spans="1:10" ht="24.75" customHeight="1">
      <c r="A916" s="63" t="s">
        <v>47</v>
      </c>
      <c r="B916" s="74">
        <f>C916*1.33</f>
        <v>67.83</v>
      </c>
      <c r="C916" s="74">
        <v>51</v>
      </c>
      <c r="D916" s="315"/>
      <c r="E916" s="81"/>
      <c r="F916" s="81"/>
      <c r="G916" s="81"/>
      <c r="H916" s="49"/>
      <c r="I916" s="76"/>
      <c r="J916" s="15"/>
    </row>
    <row r="917" spans="1:10" ht="24.75" customHeight="1">
      <c r="A917" s="63" t="s">
        <v>51</v>
      </c>
      <c r="B917" s="149">
        <f>C917*1.33</f>
        <v>46.550000000000004</v>
      </c>
      <c r="C917" s="74">
        <v>35</v>
      </c>
      <c r="D917" s="315"/>
      <c r="E917" s="81"/>
      <c r="F917" s="81"/>
      <c r="G917" s="81"/>
      <c r="H917" s="49"/>
      <c r="I917" s="76"/>
      <c r="J917" s="15"/>
    </row>
    <row r="918" spans="1:10" ht="24.75" customHeight="1">
      <c r="A918" s="63" t="s">
        <v>52</v>
      </c>
      <c r="B918" s="149">
        <f>C918*1.43</f>
        <v>50.05</v>
      </c>
      <c r="C918" s="74">
        <v>35</v>
      </c>
      <c r="D918" s="315"/>
      <c r="E918" s="81"/>
      <c r="F918" s="81"/>
      <c r="G918" s="81"/>
      <c r="H918" s="49"/>
      <c r="I918" s="76"/>
      <c r="J918" s="15"/>
    </row>
    <row r="919" spans="1:10" ht="24.75" customHeight="1">
      <c r="A919" s="63" t="s">
        <v>53</v>
      </c>
      <c r="B919" s="149">
        <f>C919*1.54</f>
        <v>53.9</v>
      </c>
      <c r="C919" s="74">
        <v>35</v>
      </c>
      <c r="D919" s="315"/>
      <c r="E919" s="81"/>
      <c r="F919" s="81"/>
      <c r="G919" s="81"/>
      <c r="H919" s="49"/>
      <c r="I919" s="76"/>
      <c r="J919" s="15"/>
    </row>
    <row r="920" spans="1:10" ht="24.75" customHeight="1">
      <c r="A920" s="63" t="s">
        <v>54</v>
      </c>
      <c r="B920" s="149">
        <f>C920*1.67</f>
        <v>58.449999999999996</v>
      </c>
      <c r="C920" s="74">
        <v>35</v>
      </c>
      <c r="D920" s="315"/>
      <c r="E920" s="81"/>
      <c r="F920" s="81"/>
      <c r="G920" s="81"/>
      <c r="H920" s="49"/>
      <c r="I920" s="76"/>
      <c r="J920" s="15"/>
    </row>
    <row r="921" spans="1:10" ht="24.75" customHeight="1">
      <c r="A921" s="63" t="s">
        <v>55</v>
      </c>
      <c r="B921" s="74">
        <f>C921*1.25</f>
        <v>10</v>
      </c>
      <c r="C921" s="74">
        <v>8</v>
      </c>
      <c r="D921" s="315"/>
      <c r="E921" s="81"/>
      <c r="F921" s="81"/>
      <c r="G921" s="81"/>
      <c r="H921" s="49"/>
      <c r="I921" s="76"/>
      <c r="J921" s="15"/>
    </row>
    <row r="922" spans="1:10" ht="24.75" customHeight="1">
      <c r="A922" s="63" t="s">
        <v>47</v>
      </c>
      <c r="B922" s="74">
        <f>C922*1.33</f>
        <v>10.64</v>
      </c>
      <c r="C922" s="74">
        <v>8</v>
      </c>
      <c r="D922" s="315"/>
      <c r="E922" s="81"/>
      <c r="F922" s="81"/>
      <c r="G922" s="81"/>
      <c r="H922" s="49"/>
      <c r="I922" s="76"/>
      <c r="J922" s="15"/>
    </row>
    <row r="923" spans="1:10" ht="24.75" customHeight="1">
      <c r="A923" s="63" t="s">
        <v>56</v>
      </c>
      <c r="B923" s="74">
        <f>C923*1.19</f>
        <v>10.709999999999999</v>
      </c>
      <c r="C923" s="74">
        <v>9</v>
      </c>
      <c r="D923" s="315"/>
      <c r="E923" s="81"/>
      <c r="F923" s="81"/>
      <c r="G923" s="81"/>
      <c r="H923" s="49"/>
      <c r="I923" s="76"/>
      <c r="J923" s="15"/>
    </row>
    <row r="924" spans="1:10" ht="24.75" customHeight="1">
      <c r="A924" s="63" t="s">
        <v>106</v>
      </c>
      <c r="B924" s="74">
        <v>3</v>
      </c>
      <c r="C924" s="74">
        <v>3</v>
      </c>
      <c r="D924" s="315"/>
      <c r="E924" s="81"/>
      <c r="F924" s="81"/>
      <c r="G924" s="81"/>
      <c r="H924" s="49"/>
      <c r="I924" s="76"/>
      <c r="J924" s="15"/>
    </row>
    <row r="925" spans="1:10" ht="24.75" customHeight="1">
      <c r="A925" s="63" t="s">
        <v>42</v>
      </c>
      <c r="B925" s="81">
        <v>0.4</v>
      </c>
      <c r="C925" s="81">
        <v>0.4</v>
      </c>
      <c r="D925" s="315"/>
      <c r="E925" s="81"/>
      <c r="F925" s="81"/>
      <c r="G925" s="81"/>
      <c r="H925" s="49"/>
      <c r="I925" s="76"/>
      <c r="J925" s="15"/>
    </row>
    <row r="926" spans="1:10" ht="43.5" customHeight="1">
      <c r="A926" s="108" t="s">
        <v>184</v>
      </c>
      <c r="B926" s="74">
        <v>2</v>
      </c>
      <c r="C926" s="74">
        <v>2</v>
      </c>
      <c r="D926" s="315"/>
      <c r="E926" s="81"/>
      <c r="F926" s="81"/>
      <c r="G926" s="81"/>
      <c r="H926" s="49"/>
      <c r="I926" s="76"/>
      <c r="J926" s="15"/>
    </row>
    <row r="927" spans="1:10" ht="24.75" customHeight="1">
      <c r="A927" s="63" t="s">
        <v>57</v>
      </c>
      <c r="B927" s="76">
        <v>5</v>
      </c>
      <c r="C927" s="76">
        <v>5</v>
      </c>
      <c r="D927" s="315"/>
      <c r="E927" s="81"/>
      <c r="F927" s="81"/>
      <c r="G927" s="81"/>
      <c r="H927" s="49"/>
      <c r="I927" s="4"/>
      <c r="J927" s="15"/>
    </row>
    <row r="928" spans="1:10" ht="24.75" customHeight="1">
      <c r="A928" s="90" t="s">
        <v>236</v>
      </c>
      <c r="B928" s="48">
        <v>0.1</v>
      </c>
      <c r="C928" s="48">
        <v>0.1</v>
      </c>
      <c r="D928" s="193"/>
      <c r="E928" s="194"/>
      <c r="F928" s="194"/>
      <c r="G928" s="194"/>
      <c r="H928" s="73"/>
      <c r="I928" s="73"/>
      <c r="J928" s="15"/>
    </row>
    <row r="929" spans="1:10" ht="43.5" customHeight="1">
      <c r="A929" s="337" t="s">
        <v>162</v>
      </c>
      <c r="B929" s="337"/>
      <c r="C929" s="337"/>
      <c r="D929" s="184">
        <v>150</v>
      </c>
      <c r="E929" s="2">
        <v>12.8</v>
      </c>
      <c r="F929" s="2">
        <v>9.6</v>
      </c>
      <c r="G929" s="2">
        <v>16</v>
      </c>
      <c r="H929" s="27">
        <v>210</v>
      </c>
      <c r="I929" s="8">
        <v>3.2</v>
      </c>
      <c r="J929" s="15"/>
    </row>
    <row r="930" spans="1:10" ht="24.75" customHeight="1">
      <c r="A930" s="69" t="s">
        <v>49</v>
      </c>
      <c r="B930" s="66">
        <f>C930*1.18</f>
        <v>74.33999999999999</v>
      </c>
      <c r="C930" s="48">
        <v>63</v>
      </c>
      <c r="D930" s="48"/>
      <c r="E930" s="96"/>
      <c r="F930" s="96"/>
      <c r="G930" s="96"/>
      <c r="H930" s="49"/>
      <c r="I930" s="48"/>
      <c r="J930" s="15"/>
    </row>
    <row r="931" spans="1:10" ht="24.75" customHeight="1">
      <c r="A931" s="69" t="s">
        <v>50</v>
      </c>
      <c r="B931" s="66">
        <f>C931*1.36</f>
        <v>85.68</v>
      </c>
      <c r="C931" s="48">
        <v>63</v>
      </c>
      <c r="D931" s="48"/>
      <c r="E931" s="96"/>
      <c r="F931" s="96"/>
      <c r="G931" s="96"/>
      <c r="H931" s="48"/>
      <c r="I931" s="48"/>
      <c r="J931" s="15"/>
    </row>
    <row r="932" spans="1:10" ht="24.75" customHeight="1">
      <c r="A932" s="63" t="s">
        <v>51</v>
      </c>
      <c r="B932" s="74">
        <f>C932*1.33</f>
        <v>106.4</v>
      </c>
      <c r="C932" s="4">
        <v>80</v>
      </c>
      <c r="D932" s="48"/>
      <c r="E932" s="81"/>
      <c r="F932" s="81"/>
      <c r="G932" s="81"/>
      <c r="H932" s="49"/>
      <c r="I932" s="80"/>
      <c r="J932" s="15"/>
    </row>
    <row r="933" spans="1:10" ht="24.75" customHeight="1">
      <c r="A933" s="63" t="s">
        <v>52</v>
      </c>
      <c r="B933" s="74">
        <f>C933*1.43</f>
        <v>114.39999999999999</v>
      </c>
      <c r="C933" s="4">
        <v>80</v>
      </c>
      <c r="D933" s="48"/>
      <c r="E933" s="81"/>
      <c r="F933" s="81"/>
      <c r="G933" s="81"/>
      <c r="H933" s="49"/>
      <c r="I933" s="80"/>
      <c r="J933" s="15"/>
    </row>
    <row r="934" spans="1:10" ht="24.75" customHeight="1">
      <c r="A934" s="63" t="s">
        <v>53</v>
      </c>
      <c r="B934" s="74">
        <f>C934*1.54</f>
        <v>123.2</v>
      </c>
      <c r="C934" s="4">
        <v>80</v>
      </c>
      <c r="D934" s="48"/>
      <c r="E934" s="81"/>
      <c r="F934" s="81"/>
      <c r="G934" s="81"/>
      <c r="H934" s="49"/>
      <c r="I934" s="80"/>
      <c r="J934" s="15"/>
    </row>
    <row r="935" spans="1:10" ht="24.75" customHeight="1">
      <c r="A935" s="63" t="s">
        <v>54</v>
      </c>
      <c r="B935" s="74">
        <f>C935*1.67</f>
        <v>133.6</v>
      </c>
      <c r="C935" s="4">
        <v>80</v>
      </c>
      <c r="D935" s="48"/>
      <c r="E935" s="81"/>
      <c r="F935" s="81"/>
      <c r="G935" s="81"/>
      <c r="H935" s="49"/>
      <c r="I935" s="80"/>
      <c r="J935" s="15"/>
    </row>
    <row r="936" spans="1:10" ht="24.75" customHeight="1">
      <c r="A936" s="63" t="s">
        <v>56</v>
      </c>
      <c r="B936" s="74">
        <f>C936*1.19</f>
        <v>10.709999999999999</v>
      </c>
      <c r="C936" s="76">
        <v>9</v>
      </c>
      <c r="D936" s="48"/>
      <c r="E936" s="81"/>
      <c r="F936" s="81"/>
      <c r="G936" s="81"/>
      <c r="H936" s="49"/>
      <c r="I936" s="80"/>
      <c r="J936" s="16"/>
    </row>
    <row r="937" spans="1:10" ht="24.75" customHeight="1">
      <c r="A937" s="63" t="s">
        <v>48</v>
      </c>
      <c r="B937" s="74">
        <v>3</v>
      </c>
      <c r="C937" s="76">
        <v>3</v>
      </c>
      <c r="D937" s="48"/>
      <c r="E937" s="81"/>
      <c r="F937" s="81"/>
      <c r="G937" s="81"/>
      <c r="H937" s="49"/>
      <c r="I937" s="80"/>
      <c r="J937" s="16"/>
    </row>
    <row r="938" spans="1:13" s="59" customFormat="1" ht="24.75" customHeight="1">
      <c r="A938" s="63" t="s">
        <v>55</v>
      </c>
      <c r="B938" s="74">
        <f>C938*1.25</f>
        <v>35</v>
      </c>
      <c r="C938" s="76">
        <v>28</v>
      </c>
      <c r="D938" s="48"/>
      <c r="E938" s="81"/>
      <c r="F938" s="81"/>
      <c r="G938" s="81"/>
      <c r="H938" s="49"/>
      <c r="I938" s="80"/>
      <c r="J938" s="58"/>
      <c r="M938" s="130"/>
    </row>
    <row r="939" spans="1:10" ht="24.75" customHeight="1">
      <c r="A939" s="121" t="s">
        <v>47</v>
      </c>
      <c r="B939" s="74">
        <f>C939*1.33</f>
        <v>37.24</v>
      </c>
      <c r="C939" s="48">
        <v>28</v>
      </c>
      <c r="D939" s="48"/>
      <c r="E939" s="96"/>
      <c r="F939" s="96"/>
      <c r="G939" s="96"/>
      <c r="H939" s="49"/>
      <c r="I939" s="48"/>
      <c r="J939" s="16"/>
    </row>
    <row r="940" spans="1:10" ht="43.5" customHeight="1">
      <c r="A940" s="70" t="s">
        <v>271</v>
      </c>
      <c r="B940" s="74">
        <f>C940*1.14</f>
        <v>31.919999999999998</v>
      </c>
      <c r="C940" s="75">
        <v>28</v>
      </c>
      <c r="D940" s="48"/>
      <c r="E940" s="2"/>
      <c r="F940" s="2"/>
      <c r="G940" s="2"/>
      <c r="H940" s="2"/>
      <c r="I940" s="2"/>
      <c r="J940" s="16"/>
    </row>
    <row r="941" spans="1:10" ht="43.5" customHeight="1">
      <c r="A941" s="353" t="s">
        <v>120</v>
      </c>
      <c r="B941" s="353"/>
      <c r="C941" s="353"/>
      <c r="D941" s="319">
        <v>120</v>
      </c>
      <c r="E941" s="98">
        <v>0.5</v>
      </c>
      <c r="F941" s="98">
        <v>0</v>
      </c>
      <c r="G941" s="98">
        <v>9.9</v>
      </c>
      <c r="H941" s="91">
        <v>40</v>
      </c>
      <c r="I941" s="30">
        <v>9.166666666666666</v>
      </c>
      <c r="J941" s="16"/>
    </row>
    <row r="942" spans="1:10" ht="24.75" customHeight="1">
      <c r="A942" s="63" t="s">
        <v>74</v>
      </c>
      <c r="B942" s="76">
        <v>12</v>
      </c>
      <c r="C942" s="76">
        <v>12</v>
      </c>
      <c r="D942" s="48"/>
      <c r="E942" s="81"/>
      <c r="F942" s="81"/>
      <c r="G942" s="81"/>
      <c r="H942" s="49"/>
      <c r="I942" s="100"/>
      <c r="J942" s="16"/>
    </row>
    <row r="943" spans="1:10" ht="24.75" customHeight="1">
      <c r="A943" s="63" t="s">
        <v>42</v>
      </c>
      <c r="B943" s="76">
        <v>5</v>
      </c>
      <c r="C943" s="76">
        <v>5</v>
      </c>
      <c r="D943" s="48"/>
      <c r="E943" s="81"/>
      <c r="F943" s="81"/>
      <c r="G943" s="81"/>
      <c r="H943" s="49"/>
      <c r="I943" s="94"/>
      <c r="J943" s="16"/>
    </row>
    <row r="944" spans="1:10" ht="24.75" customHeight="1">
      <c r="A944" s="343" t="s">
        <v>128</v>
      </c>
      <c r="B944" s="343"/>
      <c r="C944" s="343"/>
      <c r="D944" s="184">
        <v>10</v>
      </c>
      <c r="E944" s="29">
        <v>0.8</v>
      </c>
      <c r="F944" s="29">
        <v>0.1</v>
      </c>
      <c r="G944" s="29">
        <v>3.8</v>
      </c>
      <c r="H944" s="27">
        <v>19.3</v>
      </c>
      <c r="I944" s="30">
        <v>0</v>
      </c>
      <c r="J944" s="16"/>
    </row>
    <row r="945" spans="1:10" ht="43.5" customHeight="1">
      <c r="A945" s="79" t="s">
        <v>129</v>
      </c>
      <c r="B945" s="79"/>
      <c r="C945" s="79"/>
      <c r="D945" s="184">
        <v>10</v>
      </c>
      <c r="E945" s="2"/>
      <c r="F945" s="2"/>
      <c r="G945" s="2"/>
      <c r="H945" s="2"/>
      <c r="I945" s="2"/>
      <c r="J945" s="16"/>
    </row>
    <row r="946" spans="1:10" ht="24.75" customHeight="1">
      <c r="A946" s="337" t="s">
        <v>38</v>
      </c>
      <c r="B946" s="337"/>
      <c r="C946" s="337"/>
      <c r="D946" s="184">
        <v>25</v>
      </c>
      <c r="E946" s="2">
        <v>1.6428571428571428</v>
      </c>
      <c r="F946" s="2">
        <v>0.2857142857142857</v>
      </c>
      <c r="G946" s="2">
        <v>8.357142857142858</v>
      </c>
      <c r="H946" s="27">
        <v>44.28571428571429</v>
      </c>
      <c r="I946" s="2">
        <v>0</v>
      </c>
      <c r="J946" s="16"/>
    </row>
    <row r="947" spans="1:10" ht="24.75" customHeight="1">
      <c r="A947" s="341" t="s">
        <v>12</v>
      </c>
      <c r="B947" s="341"/>
      <c r="C947" s="341"/>
      <c r="D947" s="316">
        <f aca="true" t="shared" si="7" ref="D947:I947">D948+D949</f>
        <v>145</v>
      </c>
      <c r="E947" s="50">
        <f t="shared" si="7"/>
        <v>4.953333333333333</v>
      </c>
      <c r="F947" s="50">
        <f t="shared" si="7"/>
        <v>6.300000000000001</v>
      </c>
      <c r="G947" s="50">
        <f t="shared" si="7"/>
        <v>17.12</v>
      </c>
      <c r="H947" s="40">
        <f t="shared" si="7"/>
        <v>144.99333333333334</v>
      </c>
      <c r="I947" s="50">
        <f t="shared" si="7"/>
        <v>0.6933333333333334</v>
      </c>
      <c r="J947" s="16"/>
    </row>
    <row r="948" spans="1:10" ht="43.5" customHeight="1">
      <c r="A948" s="312" t="s">
        <v>294</v>
      </c>
      <c r="B948" s="39">
        <v>15</v>
      </c>
      <c r="C948" s="39">
        <v>15</v>
      </c>
      <c r="D948" s="184">
        <v>15</v>
      </c>
      <c r="E948" s="2">
        <v>1.4</v>
      </c>
      <c r="F948" s="2">
        <v>2.1</v>
      </c>
      <c r="G948" s="2">
        <v>11.4</v>
      </c>
      <c r="H948" s="27">
        <f>E948*4+F948*9+G948*4</f>
        <v>70.1</v>
      </c>
      <c r="I948" s="8">
        <v>0</v>
      </c>
      <c r="J948" s="16"/>
    </row>
    <row r="949" spans="1:10" ht="43.5" customHeight="1">
      <c r="A949" s="312" t="s">
        <v>119</v>
      </c>
      <c r="B949" s="48">
        <v>137</v>
      </c>
      <c r="C949" s="48">
        <v>130</v>
      </c>
      <c r="D949" s="196">
        <v>130</v>
      </c>
      <c r="E949" s="197">
        <v>3.5533333333333332</v>
      </c>
      <c r="F949" s="197">
        <v>4.2</v>
      </c>
      <c r="G949" s="197">
        <v>5.72</v>
      </c>
      <c r="H949" s="92">
        <f>E949*4+F949*9+G949*4</f>
        <v>74.89333333333333</v>
      </c>
      <c r="I949" s="30">
        <v>0.6933333333333334</v>
      </c>
      <c r="J949" s="16"/>
    </row>
    <row r="950" spans="1:10" ht="24.75" customHeight="1">
      <c r="A950" s="335" t="s">
        <v>139</v>
      </c>
      <c r="B950" s="335"/>
      <c r="C950" s="335"/>
      <c r="D950" s="335"/>
      <c r="E950" s="335"/>
      <c r="F950" s="335"/>
      <c r="G950" s="335"/>
      <c r="H950" s="335"/>
      <c r="I950" s="335"/>
      <c r="J950" s="16"/>
    </row>
    <row r="951" spans="1:10" ht="43.5" customHeight="1">
      <c r="A951" s="221" t="s">
        <v>156</v>
      </c>
      <c r="B951" s="48">
        <v>134</v>
      </c>
      <c r="C951" s="48">
        <v>130</v>
      </c>
      <c r="D951" s="196">
        <v>130</v>
      </c>
      <c r="E951" s="197">
        <v>3.9</v>
      </c>
      <c r="F951" s="197">
        <v>4.16</v>
      </c>
      <c r="G951" s="197">
        <v>7.453333333333333</v>
      </c>
      <c r="H951" s="92">
        <v>82.85333333333334</v>
      </c>
      <c r="I951" s="30">
        <v>0.9533333333333334</v>
      </c>
      <c r="J951" s="16"/>
    </row>
    <row r="952" spans="1:10" ht="24.75" customHeight="1">
      <c r="A952" s="338" t="s">
        <v>237</v>
      </c>
      <c r="B952" s="338"/>
      <c r="C952" s="338"/>
      <c r="D952" s="318">
        <f>D953+D960+D969</f>
        <v>350</v>
      </c>
      <c r="E952" s="102">
        <f>E953+E960+E972+E969</f>
        <v>11.566666666666666</v>
      </c>
      <c r="F952" s="102">
        <f>F953+F960+F972+F969</f>
        <v>7.2</v>
      </c>
      <c r="G952" s="102">
        <f>G953+G960+G972+G969</f>
        <v>36.63333333333333</v>
      </c>
      <c r="H952" s="103">
        <f>H953+H960+H972+H969</f>
        <v>257.6</v>
      </c>
      <c r="I952" s="102">
        <f>I953+I960+I972+I969</f>
        <v>33.39</v>
      </c>
      <c r="J952" s="16"/>
    </row>
    <row r="953" spans="1:10" ht="43.5" customHeight="1">
      <c r="A953" s="334" t="s">
        <v>251</v>
      </c>
      <c r="B953" s="334"/>
      <c r="C953" s="334"/>
      <c r="D953" s="184">
        <v>50</v>
      </c>
      <c r="E953" s="2">
        <v>6.4</v>
      </c>
      <c r="F953" s="2">
        <v>2.7</v>
      </c>
      <c r="G953" s="2">
        <v>4.3</v>
      </c>
      <c r="H953" s="3">
        <f>E953*4+F953*9+G953*4</f>
        <v>67.10000000000001</v>
      </c>
      <c r="I953" s="8">
        <v>0.36</v>
      </c>
      <c r="J953" s="16"/>
    </row>
    <row r="954" spans="1:10" ht="43.5" customHeight="1">
      <c r="A954" s="65" t="s">
        <v>281</v>
      </c>
      <c r="B954" s="139">
        <f>C954*1.35</f>
        <v>58.050000000000004</v>
      </c>
      <c r="C954" s="49">
        <v>43</v>
      </c>
      <c r="D954" s="48"/>
      <c r="E954" s="96"/>
      <c r="F954" s="96"/>
      <c r="G954" s="96"/>
      <c r="H954" s="49"/>
      <c r="I954" s="96"/>
      <c r="J954" s="16"/>
    </row>
    <row r="955" spans="1:10" ht="43.5" customHeight="1">
      <c r="A955" s="129" t="s">
        <v>295</v>
      </c>
      <c r="B955" s="57">
        <f>C955*1.5</f>
        <v>64.5</v>
      </c>
      <c r="C955" s="49">
        <v>43</v>
      </c>
      <c r="D955" s="48"/>
      <c r="E955" s="96"/>
      <c r="F955" s="96"/>
      <c r="G955" s="96"/>
      <c r="H955" s="49"/>
      <c r="I955" s="97"/>
      <c r="J955" s="16"/>
    </row>
    <row r="956" spans="1:10" ht="24.75" customHeight="1">
      <c r="A956" s="63" t="s">
        <v>56</v>
      </c>
      <c r="B956" s="74">
        <f>C956*1.19</f>
        <v>13.09</v>
      </c>
      <c r="C956" s="74">
        <v>11</v>
      </c>
      <c r="D956" s="48"/>
      <c r="E956" s="81"/>
      <c r="F956" s="81"/>
      <c r="G956" s="81"/>
      <c r="H956" s="76"/>
      <c r="I956" s="76"/>
      <c r="J956" s="16"/>
    </row>
    <row r="957" spans="1:10" ht="24.75" customHeight="1">
      <c r="A957" s="105" t="s">
        <v>135</v>
      </c>
      <c r="B957" s="49">
        <v>3</v>
      </c>
      <c r="C957" s="49">
        <v>3</v>
      </c>
      <c r="D957" s="48"/>
      <c r="E957" s="96"/>
      <c r="F957" s="117"/>
      <c r="G957" s="117"/>
      <c r="H957" s="177"/>
      <c r="I957" s="80"/>
      <c r="J957" s="16"/>
    </row>
    <row r="958" spans="1:10" ht="24.75" customHeight="1">
      <c r="A958" s="63" t="s">
        <v>82</v>
      </c>
      <c r="B958" s="76">
        <v>6</v>
      </c>
      <c r="C958" s="87">
        <v>6</v>
      </c>
      <c r="D958" s="48"/>
      <c r="E958" s="81"/>
      <c r="F958" s="117"/>
      <c r="G958" s="117"/>
      <c r="H958" s="177"/>
      <c r="I958" s="80"/>
      <c r="J958" s="16"/>
    </row>
    <row r="959" spans="1:10" ht="24.75" customHeight="1">
      <c r="A959" s="63" t="s">
        <v>48</v>
      </c>
      <c r="B959" s="81">
        <v>1.5</v>
      </c>
      <c r="C959" s="81">
        <v>1.5</v>
      </c>
      <c r="D959" s="48"/>
      <c r="E959" s="81"/>
      <c r="F959" s="81"/>
      <c r="G959" s="81"/>
      <c r="H959" s="49"/>
      <c r="I959" s="80"/>
      <c r="J959" s="16"/>
    </row>
    <row r="960" spans="1:10" ht="24.75" customHeight="1">
      <c r="A960" s="337" t="s">
        <v>123</v>
      </c>
      <c r="B960" s="337"/>
      <c r="C960" s="337"/>
      <c r="D960" s="184">
        <v>120</v>
      </c>
      <c r="E960" s="2">
        <v>4.4</v>
      </c>
      <c r="F960" s="2">
        <v>4.4</v>
      </c>
      <c r="G960" s="2">
        <v>18.4</v>
      </c>
      <c r="H960" s="27">
        <f>E960*4+F960*9+G960*4</f>
        <v>130.8</v>
      </c>
      <c r="I960" s="8">
        <v>33.03</v>
      </c>
      <c r="J960" s="16"/>
    </row>
    <row r="961" spans="1:10" ht="24.75" customHeight="1">
      <c r="A961" s="26" t="s">
        <v>63</v>
      </c>
      <c r="B961" s="39">
        <f>C961*1.25</f>
        <v>175</v>
      </c>
      <c r="C961" s="85">
        <v>140</v>
      </c>
      <c r="D961" s="47"/>
      <c r="E961" s="82"/>
      <c r="F961" s="82"/>
      <c r="G961" s="82"/>
      <c r="H961" s="72"/>
      <c r="I961" s="175"/>
      <c r="J961" s="16"/>
    </row>
    <row r="962" spans="1:10" ht="24.75" customHeight="1">
      <c r="A962" s="63" t="s">
        <v>55</v>
      </c>
      <c r="B962" s="74">
        <f>C962*1.25</f>
        <v>10</v>
      </c>
      <c r="C962" s="85">
        <v>8</v>
      </c>
      <c r="D962" s="47"/>
      <c r="E962" s="82"/>
      <c r="F962" s="82"/>
      <c r="G962" s="82"/>
      <c r="H962" s="39"/>
      <c r="I962" s="33"/>
      <c r="J962" s="16"/>
    </row>
    <row r="963" spans="1:10" ht="24.75" customHeight="1">
      <c r="A963" s="26" t="s">
        <v>47</v>
      </c>
      <c r="B963" s="74">
        <f>C963*1.33</f>
        <v>10.64</v>
      </c>
      <c r="C963" s="85">
        <v>8</v>
      </c>
      <c r="D963" s="47"/>
      <c r="E963" s="82"/>
      <c r="F963" s="82"/>
      <c r="G963" s="82"/>
      <c r="H963" s="39"/>
      <c r="I963" s="33"/>
      <c r="J963" s="16"/>
    </row>
    <row r="964" spans="1:10" ht="43.5" customHeight="1">
      <c r="A964" s="108" t="s">
        <v>184</v>
      </c>
      <c r="B964" s="82">
        <v>2.7</v>
      </c>
      <c r="C964" s="82">
        <v>2.7</v>
      </c>
      <c r="D964" s="47"/>
      <c r="E964" s="82"/>
      <c r="F964" s="82"/>
      <c r="G964" s="82"/>
      <c r="H964" s="72"/>
      <c r="I964" s="237"/>
      <c r="J964" s="16"/>
    </row>
    <row r="965" spans="1:10" ht="24.75" customHeight="1">
      <c r="A965" s="26" t="s">
        <v>56</v>
      </c>
      <c r="B965" s="74">
        <f>C965*1.19</f>
        <v>5.949999999999999</v>
      </c>
      <c r="C965" s="39">
        <v>5</v>
      </c>
      <c r="D965" s="47"/>
      <c r="E965" s="82"/>
      <c r="F965" s="82"/>
      <c r="G965" s="82"/>
      <c r="H965" s="72"/>
      <c r="I965" s="237"/>
      <c r="J965" s="16"/>
    </row>
    <row r="966" spans="1:10" ht="24.75" customHeight="1">
      <c r="A966" s="26" t="s">
        <v>62</v>
      </c>
      <c r="B966" s="82">
        <v>3.6</v>
      </c>
      <c r="C966" s="82">
        <v>3.6</v>
      </c>
      <c r="D966" s="47"/>
      <c r="E966" s="82"/>
      <c r="F966" s="82"/>
      <c r="G966" s="82"/>
      <c r="H966" s="72"/>
      <c r="I966" s="237"/>
      <c r="J966" s="23"/>
    </row>
    <row r="967" spans="1:10" ht="24.75" customHeight="1">
      <c r="A967" s="26" t="s">
        <v>48</v>
      </c>
      <c r="B967" s="82">
        <v>3.6</v>
      </c>
      <c r="C967" s="82">
        <v>3.6</v>
      </c>
      <c r="D967" s="47"/>
      <c r="E967" s="82"/>
      <c r="F967" s="82"/>
      <c r="G967" s="82"/>
      <c r="H967" s="72"/>
      <c r="I967" s="237"/>
      <c r="J967" s="140"/>
    </row>
    <row r="968" spans="1:10" ht="24.75" customHeight="1">
      <c r="A968" s="26" t="s">
        <v>42</v>
      </c>
      <c r="B968" s="39">
        <v>1</v>
      </c>
      <c r="C968" s="39">
        <v>1</v>
      </c>
      <c r="D968" s="47"/>
      <c r="E968" s="82"/>
      <c r="F968" s="82"/>
      <c r="G968" s="82"/>
      <c r="H968" s="72"/>
      <c r="I968" s="237"/>
      <c r="J968" s="25"/>
    </row>
    <row r="969" spans="1:10" ht="24.75" customHeight="1">
      <c r="A969" s="343" t="s">
        <v>157</v>
      </c>
      <c r="B969" s="343"/>
      <c r="C969" s="343"/>
      <c r="D969" s="184">
        <v>180</v>
      </c>
      <c r="E969" s="29">
        <v>0.1</v>
      </c>
      <c r="F969" s="29">
        <v>0</v>
      </c>
      <c r="G969" s="29">
        <v>10.6</v>
      </c>
      <c r="H969" s="27">
        <f>E969*4+F969*9+G969*4</f>
        <v>42.8</v>
      </c>
      <c r="I969" s="30">
        <v>0</v>
      </c>
      <c r="J969" s="15"/>
    </row>
    <row r="970" spans="1:13" s="59" customFormat="1" ht="24.75" customHeight="1">
      <c r="A970" s="90" t="s">
        <v>44</v>
      </c>
      <c r="B970" s="48">
        <v>0.4</v>
      </c>
      <c r="C970" s="48">
        <v>0.4</v>
      </c>
      <c r="D970" s="48"/>
      <c r="E970" s="96"/>
      <c r="F970" s="96"/>
      <c r="G970" s="96"/>
      <c r="H970" s="49"/>
      <c r="I970" s="30"/>
      <c r="J970" s="56"/>
      <c r="M970" s="130"/>
    </row>
    <row r="971" spans="1:10" ht="24.75" customHeight="1">
      <c r="A971" s="90" t="s">
        <v>42</v>
      </c>
      <c r="B971" s="48">
        <v>12</v>
      </c>
      <c r="C971" s="48">
        <v>12</v>
      </c>
      <c r="D971" s="48"/>
      <c r="E971" s="96"/>
      <c r="F971" s="96"/>
      <c r="G971" s="96"/>
      <c r="H971" s="49"/>
      <c r="I971" s="94"/>
      <c r="J971" s="15"/>
    </row>
    <row r="972" spans="1:10" ht="24.75" customHeight="1">
      <c r="A972" s="343" t="s">
        <v>38</v>
      </c>
      <c r="B972" s="343"/>
      <c r="C972" s="343"/>
      <c r="D972" s="184">
        <v>10</v>
      </c>
      <c r="E972" s="29">
        <v>0.6666666666666666</v>
      </c>
      <c r="F972" s="29">
        <v>0.09999999999999999</v>
      </c>
      <c r="G972" s="29">
        <v>3.3333333333333335</v>
      </c>
      <c r="H972" s="27">
        <v>16.900000000000002</v>
      </c>
      <c r="I972" s="29">
        <v>0</v>
      </c>
      <c r="J972" s="15"/>
    </row>
    <row r="973" spans="1:10" ht="24.75" customHeight="1">
      <c r="A973" s="341" t="s">
        <v>23</v>
      </c>
      <c r="B973" s="342"/>
      <c r="C973" s="342"/>
      <c r="D973" s="342"/>
      <c r="E973" s="50">
        <f>E876+E895+E947+E892+E952</f>
        <v>48.26285714285714</v>
      </c>
      <c r="F973" s="50">
        <f>F876+F895+F947+F892+F952</f>
        <v>41.28571428571429</v>
      </c>
      <c r="G973" s="50">
        <f>G876+G895+G947+G892+G952</f>
        <v>166.1104761904762</v>
      </c>
      <c r="H973" s="40">
        <f>H876+H895+H947+H892+H952</f>
        <v>1237.8790476190477</v>
      </c>
      <c r="I973" s="50">
        <f>I876+I895+I947+I892+I952</f>
        <v>60.040000000000006</v>
      </c>
      <c r="J973" s="15" t="s">
        <v>116</v>
      </c>
    </row>
    <row r="974" spans="1:10" ht="24.75" customHeight="1">
      <c r="A974" s="336" t="s">
        <v>21</v>
      </c>
      <c r="B974" s="336"/>
      <c r="C974" s="336"/>
      <c r="D974" s="336"/>
      <c r="E974" s="336"/>
      <c r="F974" s="336"/>
      <c r="G974" s="336"/>
      <c r="H974" s="336"/>
      <c r="I974" s="336"/>
      <c r="J974" s="15"/>
    </row>
    <row r="975" spans="1:11" ht="24.75" customHeight="1">
      <c r="A975" s="340" t="s">
        <v>1</v>
      </c>
      <c r="B975" s="340" t="s">
        <v>2</v>
      </c>
      <c r="C975" s="340" t="s">
        <v>3</v>
      </c>
      <c r="D975" s="340" t="s">
        <v>4</v>
      </c>
      <c r="E975" s="340"/>
      <c r="F975" s="340"/>
      <c r="G975" s="340"/>
      <c r="H975" s="340"/>
      <c r="I975" s="229" t="s">
        <v>230</v>
      </c>
      <c r="J975" s="15"/>
      <c r="K975" s="130" t="s">
        <v>21</v>
      </c>
    </row>
    <row r="976" spans="1:12" ht="24.75" customHeight="1">
      <c r="A976" s="340"/>
      <c r="B976" s="340"/>
      <c r="C976" s="340"/>
      <c r="D976" s="78" t="s">
        <v>5</v>
      </c>
      <c r="E976" s="288" t="s">
        <v>6</v>
      </c>
      <c r="F976" s="288" t="s">
        <v>7</v>
      </c>
      <c r="G976" s="288" t="s">
        <v>8</v>
      </c>
      <c r="H976" s="89" t="s">
        <v>9</v>
      </c>
      <c r="I976" s="229" t="s">
        <v>92</v>
      </c>
      <c r="J976" s="15"/>
      <c r="K976" s="43" t="s">
        <v>38</v>
      </c>
      <c r="L976" s="130">
        <f>D1043</f>
        <v>30</v>
      </c>
    </row>
    <row r="977" spans="1:12" ht="24.75" customHeight="1">
      <c r="A977" s="341" t="s">
        <v>10</v>
      </c>
      <c r="B977" s="341"/>
      <c r="C977" s="341"/>
      <c r="D977" s="316">
        <f>D978+30+D987+D994+D997</f>
        <v>413</v>
      </c>
      <c r="E977" s="50">
        <f>SUM(E978:E991)</f>
        <v>8.343333333333334</v>
      </c>
      <c r="F977" s="50">
        <f>SUM(F978:F991)</f>
        <v>5.83</v>
      </c>
      <c r="G977" s="50">
        <f>SUM(G978:G991)</f>
        <v>52.400000000000006</v>
      </c>
      <c r="H977" s="40">
        <f>SUM(H978:H991)</f>
        <v>294.21</v>
      </c>
      <c r="I977" s="50">
        <f>SUM(I978:I991)</f>
        <v>2.709</v>
      </c>
      <c r="J977" s="15"/>
      <c r="K977" s="44" t="s">
        <v>39</v>
      </c>
      <c r="L977" s="132">
        <f>C985+D1041+D991+C1026+C1029+D1045+C1052</f>
        <v>90</v>
      </c>
    </row>
    <row r="978" spans="1:12" ht="43.5" customHeight="1">
      <c r="A978" s="343" t="s">
        <v>207</v>
      </c>
      <c r="B978" s="343"/>
      <c r="C978" s="343"/>
      <c r="D978" s="184">
        <v>130</v>
      </c>
      <c r="E978" s="29">
        <v>5.46</v>
      </c>
      <c r="F978" s="29">
        <v>5.33</v>
      </c>
      <c r="G978" s="29">
        <v>16.9</v>
      </c>
      <c r="H978" s="27">
        <f>E978*4+F978*9+G978*4</f>
        <v>137.41</v>
      </c>
      <c r="I978" s="161">
        <v>0.299</v>
      </c>
      <c r="J978" s="15"/>
      <c r="K978" s="44" t="s">
        <v>98</v>
      </c>
      <c r="L978" s="132"/>
    </row>
    <row r="979" spans="1:12" ht="24.75" customHeight="1">
      <c r="A979" s="86" t="s">
        <v>197</v>
      </c>
      <c r="B979" s="34">
        <v>16</v>
      </c>
      <c r="C979" s="34">
        <v>16</v>
      </c>
      <c r="D979" s="184"/>
      <c r="E979" s="29"/>
      <c r="F979" s="29"/>
      <c r="G979" s="29"/>
      <c r="H979" s="27"/>
      <c r="I979" s="198"/>
      <c r="J979" s="15"/>
      <c r="K979" s="45" t="s">
        <v>99</v>
      </c>
      <c r="L979" s="154">
        <f>C979+C1032+C1055</f>
        <v>45</v>
      </c>
    </row>
    <row r="980" spans="1:12" ht="24.75" customHeight="1">
      <c r="A980" s="90" t="s">
        <v>90</v>
      </c>
      <c r="B980" s="34">
        <v>119</v>
      </c>
      <c r="C980" s="34">
        <v>119</v>
      </c>
      <c r="D980" s="184"/>
      <c r="E980" s="29"/>
      <c r="F980" s="29"/>
      <c r="G980" s="29"/>
      <c r="H980" s="27"/>
      <c r="I980" s="184"/>
      <c r="J980" s="15"/>
      <c r="K980" s="45" t="s">
        <v>81</v>
      </c>
      <c r="L980" s="132">
        <f>C1058</f>
        <v>35</v>
      </c>
    </row>
    <row r="981" spans="1:12" ht="24.75" customHeight="1">
      <c r="A981" s="86" t="s">
        <v>42</v>
      </c>
      <c r="B981" s="72">
        <v>2</v>
      </c>
      <c r="C981" s="72">
        <v>2</v>
      </c>
      <c r="D981" s="184"/>
      <c r="E981" s="29"/>
      <c r="F981" s="29"/>
      <c r="G981" s="29"/>
      <c r="H981" s="27"/>
      <c r="I981" s="198"/>
      <c r="J981" s="15"/>
      <c r="K981" s="44" t="s">
        <v>26</v>
      </c>
      <c r="L981" s="132">
        <f>C1015</f>
        <v>44</v>
      </c>
    </row>
    <row r="982" spans="1:12" ht="24.75" customHeight="1">
      <c r="A982" s="192" t="s">
        <v>91</v>
      </c>
      <c r="B982" s="47">
        <v>0.7</v>
      </c>
      <c r="C982" s="47">
        <v>0.7</v>
      </c>
      <c r="D982" s="184"/>
      <c r="E982" s="29"/>
      <c r="F982" s="29"/>
      <c r="G982" s="29"/>
      <c r="H982" s="27"/>
      <c r="I982" s="198"/>
      <c r="J982" s="15"/>
      <c r="K982" s="44" t="s">
        <v>28</v>
      </c>
      <c r="L982" s="132">
        <f>C1019+C1021+C999+C1027</f>
        <v>58.1</v>
      </c>
    </row>
    <row r="983" spans="1:12" ht="24.75" customHeight="1">
      <c r="A983" s="90" t="s">
        <v>43</v>
      </c>
      <c r="B983" s="34">
        <v>3</v>
      </c>
      <c r="C983" s="34">
        <v>3</v>
      </c>
      <c r="D983" s="184"/>
      <c r="E983" s="29"/>
      <c r="F983" s="29"/>
      <c r="G983" s="29"/>
      <c r="H983" s="27"/>
      <c r="I983" s="198"/>
      <c r="J983" s="25"/>
      <c r="K983" s="44" t="s">
        <v>25</v>
      </c>
      <c r="L983" s="130">
        <f>C990+C1036+D1063</f>
        <v>117</v>
      </c>
    </row>
    <row r="984" spans="1:12" ht="43.5" customHeight="1">
      <c r="A984" s="337" t="s">
        <v>161</v>
      </c>
      <c r="B984" s="337"/>
      <c r="C984" s="337"/>
      <c r="D984" s="114" t="s">
        <v>64</v>
      </c>
      <c r="E984" s="29">
        <v>1.2</v>
      </c>
      <c r="F984" s="29">
        <v>0.2</v>
      </c>
      <c r="G984" s="29">
        <v>17.8</v>
      </c>
      <c r="H984" s="27">
        <f>E984*4+F984*9+G984*4</f>
        <v>77.8</v>
      </c>
      <c r="I984" s="30">
        <v>0.41</v>
      </c>
      <c r="J984" s="15"/>
      <c r="K984" s="44" t="s">
        <v>29</v>
      </c>
      <c r="L984" s="130">
        <f>C995</f>
        <v>10</v>
      </c>
    </row>
    <row r="985" spans="1:12" ht="24.75" customHeight="1">
      <c r="A985" s="192" t="s">
        <v>46</v>
      </c>
      <c r="B985" s="106">
        <v>20</v>
      </c>
      <c r="C985" s="106">
        <v>20</v>
      </c>
      <c r="D985" s="184"/>
      <c r="E985" s="29"/>
      <c r="F985" s="29"/>
      <c r="G985" s="29"/>
      <c r="H985" s="27"/>
      <c r="I985" s="234"/>
      <c r="J985" s="15"/>
      <c r="K985" s="44" t="s">
        <v>85</v>
      </c>
      <c r="L985" s="130">
        <f>C994+C1046</f>
        <v>150</v>
      </c>
    </row>
    <row r="986" spans="1:11" ht="43.5" customHeight="1">
      <c r="A986" s="70" t="s">
        <v>130</v>
      </c>
      <c r="B986" s="4">
        <v>10.2</v>
      </c>
      <c r="C986" s="4">
        <v>10</v>
      </c>
      <c r="D986" s="184"/>
      <c r="E986" s="29"/>
      <c r="F986" s="29"/>
      <c r="G986" s="29"/>
      <c r="H986" s="27"/>
      <c r="I986" s="234"/>
      <c r="J986" s="15"/>
      <c r="K986" s="46" t="s">
        <v>86</v>
      </c>
    </row>
    <row r="987" spans="1:12" ht="24.75" customHeight="1">
      <c r="A987" s="343" t="s">
        <v>114</v>
      </c>
      <c r="B987" s="343"/>
      <c r="C987" s="343"/>
      <c r="D987" s="184">
        <v>150</v>
      </c>
      <c r="E987" s="29">
        <v>0.08333333333333333</v>
      </c>
      <c r="F987" s="29">
        <v>0</v>
      </c>
      <c r="G987" s="29">
        <v>10.1</v>
      </c>
      <c r="H987" s="27">
        <v>40</v>
      </c>
      <c r="I987" s="30">
        <v>2</v>
      </c>
      <c r="J987" s="15"/>
      <c r="K987" s="44" t="s">
        <v>24</v>
      </c>
      <c r="L987" s="132">
        <f>C996+C981+C989+C1039+C1062</f>
        <v>34</v>
      </c>
    </row>
    <row r="988" spans="1:12" ht="24.75" customHeight="1">
      <c r="A988" s="90" t="s">
        <v>44</v>
      </c>
      <c r="B988" s="48">
        <v>0.4</v>
      </c>
      <c r="C988" s="48">
        <v>0.4</v>
      </c>
      <c r="D988" s="48"/>
      <c r="E988" s="96"/>
      <c r="F988" s="96"/>
      <c r="G988" s="96"/>
      <c r="H988" s="49"/>
      <c r="I988" s="97"/>
      <c r="J988" s="15"/>
      <c r="K988" s="44" t="s">
        <v>30</v>
      </c>
      <c r="L988" s="131">
        <f>C986</f>
        <v>10</v>
      </c>
    </row>
    <row r="989" spans="1:12" ht="24.75" customHeight="1">
      <c r="A989" s="63" t="s">
        <v>42</v>
      </c>
      <c r="B989" s="76">
        <v>10</v>
      </c>
      <c r="C989" s="76">
        <v>10</v>
      </c>
      <c r="D989" s="48"/>
      <c r="E989" s="81"/>
      <c r="F989" s="81"/>
      <c r="G989" s="81"/>
      <c r="H989" s="49"/>
      <c r="I989" s="30"/>
      <c r="J989" s="15"/>
      <c r="K989" s="44" t="s">
        <v>145</v>
      </c>
      <c r="L989" s="131"/>
    </row>
    <row r="990" spans="1:11" ht="24.75" customHeight="1">
      <c r="A990" s="63" t="s">
        <v>45</v>
      </c>
      <c r="B990" s="76">
        <v>6</v>
      </c>
      <c r="C990" s="76">
        <v>5</v>
      </c>
      <c r="D990" s="48"/>
      <c r="E990" s="81"/>
      <c r="F990" s="81"/>
      <c r="G990" s="81"/>
      <c r="H990" s="49"/>
      <c r="I990" s="94"/>
      <c r="J990" s="15"/>
      <c r="K990" s="43" t="s">
        <v>147</v>
      </c>
    </row>
    <row r="991" spans="1:12" ht="24.75" customHeight="1">
      <c r="A991" s="337" t="s">
        <v>128</v>
      </c>
      <c r="B991" s="337"/>
      <c r="C991" s="337"/>
      <c r="D991" s="184">
        <v>20</v>
      </c>
      <c r="E991" s="2">
        <v>1.6</v>
      </c>
      <c r="F991" s="2">
        <v>0.3</v>
      </c>
      <c r="G991" s="2">
        <v>7.6</v>
      </c>
      <c r="H991" s="27">
        <v>39</v>
      </c>
      <c r="I991" s="8">
        <v>0</v>
      </c>
      <c r="J991" s="15"/>
      <c r="K991" s="44" t="s">
        <v>31</v>
      </c>
      <c r="L991" s="59">
        <f>C988+C1061</f>
        <v>0.8</v>
      </c>
    </row>
    <row r="992" spans="1:12" ht="43.5" customHeight="1">
      <c r="A992" s="79" t="s">
        <v>129</v>
      </c>
      <c r="B992" s="79"/>
      <c r="C992" s="79"/>
      <c r="D992" s="184">
        <v>20</v>
      </c>
      <c r="E992" s="2"/>
      <c r="F992" s="2"/>
      <c r="G992" s="2"/>
      <c r="H992" s="3"/>
      <c r="I992" s="2"/>
      <c r="J992" s="15"/>
      <c r="K992" s="44" t="s">
        <v>100</v>
      </c>
      <c r="L992" s="130">
        <f>C1023</f>
        <v>37</v>
      </c>
    </row>
    <row r="993" spans="1:12" ht="24.75" customHeight="1">
      <c r="A993" s="352" t="s">
        <v>105</v>
      </c>
      <c r="B993" s="352"/>
      <c r="C993" s="352"/>
      <c r="D993" s="185"/>
      <c r="E993" s="50">
        <f>E994+E997</f>
        <v>0.43000000000000005</v>
      </c>
      <c r="F993" s="50">
        <f>F994+F997</f>
        <v>0.02</v>
      </c>
      <c r="G993" s="50">
        <f>G994+G997</f>
        <v>17.900000000000002</v>
      </c>
      <c r="H993" s="50">
        <f>H994+H997</f>
        <v>73.8</v>
      </c>
      <c r="I993" s="50">
        <f>I994+I997</f>
        <v>17.8</v>
      </c>
      <c r="J993" s="15"/>
      <c r="K993" s="43" t="s">
        <v>88</v>
      </c>
      <c r="L993" s="132">
        <f>C1049</f>
        <v>37</v>
      </c>
    </row>
    <row r="994" spans="1:11" ht="24.75" customHeight="1">
      <c r="A994" s="337" t="s">
        <v>107</v>
      </c>
      <c r="B994" s="357"/>
      <c r="C994" s="357"/>
      <c r="D994" s="319">
        <v>100</v>
      </c>
      <c r="E994" s="29">
        <v>0.33</v>
      </c>
      <c r="F994" s="29">
        <v>0.02</v>
      </c>
      <c r="G994" s="29">
        <v>17.8</v>
      </c>
      <c r="H994" s="27">
        <f>E994*4+F994*9+G994*4</f>
        <v>72.7</v>
      </c>
      <c r="I994" s="30">
        <v>17.8</v>
      </c>
      <c r="J994" s="15"/>
      <c r="K994" s="43" t="s">
        <v>89</v>
      </c>
    </row>
    <row r="995" spans="1:12" ht="24.75" customHeight="1">
      <c r="A995" s="52" t="s">
        <v>76</v>
      </c>
      <c r="B995" s="51">
        <v>10</v>
      </c>
      <c r="C995" s="51">
        <v>10</v>
      </c>
      <c r="D995" s="184"/>
      <c r="E995" s="107"/>
      <c r="F995" s="107"/>
      <c r="G995" s="107"/>
      <c r="H995" s="119"/>
      <c r="I995" s="94"/>
      <c r="J995" s="15"/>
      <c r="K995" s="44" t="s">
        <v>32</v>
      </c>
      <c r="L995" s="132">
        <f>C1013</f>
        <v>25</v>
      </c>
    </row>
    <row r="996" spans="1:12" ht="24.75" customHeight="1">
      <c r="A996" s="52" t="s">
        <v>42</v>
      </c>
      <c r="B996" s="51">
        <v>4</v>
      </c>
      <c r="C996" s="51">
        <v>4</v>
      </c>
      <c r="D996" s="184"/>
      <c r="E996" s="201"/>
      <c r="F996" s="201"/>
      <c r="G996" s="201"/>
      <c r="H996" s="119"/>
      <c r="I996" s="94"/>
      <c r="J996" s="15"/>
      <c r="K996" s="46" t="s">
        <v>33</v>
      </c>
      <c r="L996" s="132">
        <f>C980</f>
        <v>119</v>
      </c>
    </row>
    <row r="997" spans="1:11" ht="43.5" customHeight="1">
      <c r="A997" s="312" t="s">
        <v>274</v>
      </c>
      <c r="B997" s="48">
        <v>3</v>
      </c>
      <c r="C997" s="48">
        <v>3</v>
      </c>
      <c r="D997" s="196">
        <v>3</v>
      </c>
      <c r="E997" s="197">
        <v>0.1</v>
      </c>
      <c r="F997" s="197">
        <v>0</v>
      </c>
      <c r="G997" s="197">
        <v>0.1</v>
      </c>
      <c r="H997" s="92">
        <v>1.1</v>
      </c>
      <c r="I997" s="30">
        <v>0</v>
      </c>
      <c r="J997" s="15"/>
      <c r="K997" s="43" t="s">
        <v>34</v>
      </c>
    </row>
    <row r="998" spans="1:12" ht="24.75" customHeight="1">
      <c r="A998" s="341" t="s">
        <v>11</v>
      </c>
      <c r="B998" s="341"/>
      <c r="C998" s="341"/>
      <c r="D998" s="316">
        <f>D999+220+D1022+D1035+D1031</f>
        <v>530</v>
      </c>
      <c r="E998" s="50">
        <f>E999+E1012+E1022+E1031+E1035+E1041+E1043</f>
        <v>18.67142857142857</v>
      </c>
      <c r="F998" s="50">
        <f>F999+F1012+F1022+F1031+F1035+F1041+F1043</f>
        <v>12.542857142857143</v>
      </c>
      <c r="G998" s="50">
        <f>G999+G1012+G1022+G1031+G1035+G1041+G1043</f>
        <v>58.92857142857143</v>
      </c>
      <c r="H998" s="40">
        <f>H999+H1012+H1022+H1031+H1035+H1041+H1043</f>
        <v>425.34285714285716</v>
      </c>
      <c r="I998" s="50">
        <f>I999+I1012+I1022+I1031+I1035+I1041+I1043</f>
        <v>4.81</v>
      </c>
      <c r="J998" s="15"/>
      <c r="K998" s="43" t="s">
        <v>35</v>
      </c>
      <c r="L998" s="132"/>
    </row>
    <row r="999" spans="1:11" ht="43.5" customHeight="1">
      <c r="A999" s="61" t="s">
        <v>232</v>
      </c>
      <c r="B999" s="49">
        <f>C999*1.54</f>
        <v>61.6</v>
      </c>
      <c r="C999" s="48">
        <v>40</v>
      </c>
      <c r="D999" s="184">
        <v>40</v>
      </c>
      <c r="E999" s="29">
        <v>2</v>
      </c>
      <c r="F999" s="29">
        <v>0.1</v>
      </c>
      <c r="G999" s="29">
        <v>3.2</v>
      </c>
      <c r="H999" s="3">
        <f>E999*4+F999*9+G999*4</f>
        <v>21.700000000000003</v>
      </c>
      <c r="I999" s="30">
        <v>3.5</v>
      </c>
      <c r="J999" s="15"/>
      <c r="K999" s="44" t="s">
        <v>101</v>
      </c>
    </row>
    <row r="1000" spans="1:12" ht="24.75" customHeight="1">
      <c r="A1000" s="354" t="s">
        <v>139</v>
      </c>
      <c r="B1000" s="354"/>
      <c r="C1000" s="354"/>
      <c r="D1000" s="354"/>
      <c r="E1000" s="354"/>
      <c r="F1000" s="354"/>
      <c r="G1000" s="354"/>
      <c r="H1000" s="354"/>
      <c r="I1000" s="354"/>
      <c r="J1000" s="15"/>
      <c r="K1000" s="43" t="s">
        <v>36</v>
      </c>
      <c r="L1000" s="132">
        <f>C983+C1034+C1059</f>
        <v>9.5</v>
      </c>
    </row>
    <row r="1001" spans="1:12" ht="43.5" customHeight="1">
      <c r="A1001" s="61" t="s">
        <v>272</v>
      </c>
      <c r="B1001" s="49">
        <f>C1001*1.09</f>
        <v>43.6</v>
      </c>
      <c r="C1001" s="48">
        <v>40</v>
      </c>
      <c r="D1001" s="184">
        <v>40</v>
      </c>
      <c r="E1001" s="29">
        <v>2</v>
      </c>
      <c r="F1001" s="29">
        <v>0.1</v>
      </c>
      <c r="G1001" s="29">
        <v>3.2</v>
      </c>
      <c r="H1001" s="3">
        <f>E1001*4+F1001*9+G1001*4</f>
        <v>21.700000000000003</v>
      </c>
      <c r="I1001" s="30">
        <v>3.5</v>
      </c>
      <c r="J1001" s="15"/>
      <c r="K1001" s="43" t="s">
        <v>27</v>
      </c>
      <c r="L1001" s="131">
        <f>C1030+C1020+C1056</f>
        <v>6</v>
      </c>
    </row>
    <row r="1002" spans="1:13" ht="24.75" customHeight="1">
      <c r="A1002" s="333" t="s">
        <v>139</v>
      </c>
      <c r="B1002" s="333"/>
      <c r="C1002" s="333"/>
      <c r="D1002" s="333"/>
      <c r="E1002" s="333"/>
      <c r="F1002" s="333"/>
      <c r="G1002" s="333"/>
      <c r="H1002" s="333"/>
      <c r="I1002" s="333"/>
      <c r="J1002" s="15"/>
      <c r="K1002" s="44" t="s">
        <v>37</v>
      </c>
      <c r="L1002" s="132">
        <f>B1028+C1053</f>
        <v>11</v>
      </c>
      <c r="M1002" s="59"/>
    </row>
    <row r="1003" spans="1:12" s="59" customFormat="1" ht="43.5" customHeight="1">
      <c r="A1003" s="125" t="s">
        <v>233</v>
      </c>
      <c r="B1003" s="36">
        <f>C1003*1.67</f>
        <v>66.8</v>
      </c>
      <c r="C1003" s="13">
        <v>40</v>
      </c>
      <c r="D1003" s="184">
        <v>40</v>
      </c>
      <c r="E1003" s="29">
        <v>0.9</v>
      </c>
      <c r="F1003" s="29">
        <v>0.2</v>
      </c>
      <c r="G1003" s="29">
        <v>5.6</v>
      </c>
      <c r="H1003" s="27">
        <f>E1003*4+F1003*9+G1003*4</f>
        <v>27.799999999999997</v>
      </c>
      <c r="I1003" s="30">
        <v>4.2</v>
      </c>
      <c r="J1003" s="56"/>
      <c r="K1003" s="44" t="s">
        <v>141</v>
      </c>
      <c r="L1003" s="152"/>
    </row>
    <row r="1004" spans="1:12" ht="24.75" customHeight="1">
      <c r="A1004" s="370" t="s">
        <v>139</v>
      </c>
      <c r="B1004" s="370"/>
      <c r="C1004" s="370"/>
      <c r="D1004" s="370"/>
      <c r="E1004" s="370"/>
      <c r="F1004" s="370"/>
      <c r="G1004" s="370"/>
      <c r="H1004" s="370"/>
      <c r="I1004" s="370"/>
      <c r="J1004" s="15"/>
      <c r="K1004" s="44" t="s">
        <v>142</v>
      </c>
      <c r="L1004" s="132">
        <f>C1040</f>
        <v>5</v>
      </c>
    </row>
    <row r="1005" spans="1:10" ht="43.5" customHeight="1">
      <c r="A1005" s="125" t="s">
        <v>269</v>
      </c>
      <c r="B1005" s="36">
        <f>C1005*1.16</f>
        <v>46.4</v>
      </c>
      <c r="C1005" s="13">
        <v>40</v>
      </c>
      <c r="D1005" s="184">
        <v>40</v>
      </c>
      <c r="E1005" s="29">
        <v>0.9</v>
      </c>
      <c r="F1005" s="29">
        <v>0.2</v>
      </c>
      <c r="G1005" s="29">
        <v>5.6</v>
      </c>
      <c r="H1005" s="27">
        <f>E1005*4+F1005*9+G1005*4</f>
        <v>27.799999999999997</v>
      </c>
      <c r="I1005" s="30">
        <v>4.2</v>
      </c>
      <c r="J1005" s="15"/>
    </row>
    <row r="1006" spans="1:10" ht="24.75" customHeight="1">
      <c r="A1006" s="333" t="s">
        <v>139</v>
      </c>
      <c r="B1006" s="333"/>
      <c r="C1006" s="333"/>
      <c r="D1006" s="333"/>
      <c r="E1006" s="333"/>
      <c r="F1006" s="333"/>
      <c r="G1006" s="333"/>
      <c r="H1006" s="333"/>
      <c r="I1006" s="333"/>
      <c r="J1006" s="15"/>
    </row>
    <row r="1007" spans="1:13" s="59" customFormat="1" ht="43.5" customHeight="1">
      <c r="A1007" s="334" t="s">
        <v>267</v>
      </c>
      <c r="B1007" s="334"/>
      <c r="C1007" s="334"/>
      <c r="D1007" s="184" t="s">
        <v>171</v>
      </c>
      <c r="E1007" s="29">
        <v>0.4</v>
      </c>
      <c r="F1007" s="29">
        <v>0</v>
      </c>
      <c r="G1007" s="29">
        <v>1.5333333333333334</v>
      </c>
      <c r="H1007" s="27">
        <f>E1007*4+F1007*9+G1007*4</f>
        <v>7.733333333333334</v>
      </c>
      <c r="I1007" s="30">
        <v>10</v>
      </c>
      <c r="J1007" s="56"/>
      <c r="M1007" s="130"/>
    </row>
    <row r="1008" spans="1:13" s="59" customFormat="1" ht="24.75" customHeight="1">
      <c r="A1008" s="26" t="s">
        <v>179</v>
      </c>
      <c r="B1008" s="74">
        <f>C1008*1.33</f>
        <v>19.950000000000003</v>
      </c>
      <c r="C1008" s="76">
        <v>15</v>
      </c>
      <c r="D1008" s="48"/>
      <c r="E1008" s="96"/>
      <c r="F1008" s="96"/>
      <c r="G1008" s="96"/>
      <c r="H1008" s="49"/>
      <c r="I1008" s="94"/>
      <c r="J1008" s="56"/>
      <c r="M1008" s="130"/>
    </row>
    <row r="1009" spans="1:13" s="59" customFormat="1" ht="24.75" customHeight="1">
      <c r="A1009" s="26" t="s">
        <v>175</v>
      </c>
      <c r="B1009" s="39">
        <f>C1009*1.02</f>
        <v>25.5</v>
      </c>
      <c r="C1009" s="33">
        <v>25</v>
      </c>
      <c r="D1009" s="34"/>
      <c r="E1009" s="47"/>
      <c r="F1009" s="47"/>
      <c r="G1009" s="47"/>
      <c r="H1009" s="72"/>
      <c r="I1009" s="100"/>
      <c r="J1009" s="56"/>
      <c r="M1009" s="130"/>
    </row>
    <row r="1010" spans="1:13" s="59" customFormat="1" ht="24.75" customHeight="1">
      <c r="A1010" s="26" t="s">
        <v>169</v>
      </c>
      <c r="B1010" s="39">
        <f>C1010*1.05</f>
        <v>26.25</v>
      </c>
      <c r="C1010" s="33">
        <v>25</v>
      </c>
      <c r="D1010" s="34"/>
      <c r="E1010" s="47"/>
      <c r="F1010" s="96"/>
      <c r="G1010" s="96"/>
      <c r="H1010" s="49"/>
      <c r="I1010" s="94"/>
      <c r="J1010" s="56"/>
      <c r="M1010" s="130"/>
    </row>
    <row r="1011" spans="1:13" s="59" customFormat="1" ht="43.5" customHeight="1">
      <c r="A1011" s="90" t="s">
        <v>164</v>
      </c>
      <c r="B1011" s="96">
        <f>C1011*1.35</f>
        <v>2.7</v>
      </c>
      <c r="C1011" s="4">
        <v>2</v>
      </c>
      <c r="D1011" s="48"/>
      <c r="E1011" s="96"/>
      <c r="F1011" s="96"/>
      <c r="G1011" s="96"/>
      <c r="H1011" s="49"/>
      <c r="I1011" s="94"/>
      <c r="J1011" s="137"/>
      <c r="M1011" s="130"/>
    </row>
    <row r="1012" spans="1:13" s="59" customFormat="1" ht="43.5" customHeight="1">
      <c r="A1012" s="337" t="s">
        <v>183</v>
      </c>
      <c r="B1012" s="337"/>
      <c r="C1012" s="337"/>
      <c r="D1012" s="184" t="s">
        <v>255</v>
      </c>
      <c r="E1012" s="2">
        <v>4.8</v>
      </c>
      <c r="F1012" s="2">
        <v>4.3</v>
      </c>
      <c r="G1012" s="2">
        <v>10.2</v>
      </c>
      <c r="H1012" s="91">
        <f>G1012*4+F1012*9+E1012*4</f>
        <v>98.7</v>
      </c>
      <c r="I1012" s="8">
        <v>0.6</v>
      </c>
      <c r="J1012" s="56"/>
      <c r="M1012" s="130"/>
    </row>
    <row r="1013" spans="1:13" s="59" customFormat="1" ht="43.5" customHeight="1">
      <c r="A1013" s="65" t="s">
        <v>281</v>
      </c>
      <c r="B1013" s="139">
        <f>C1013*1.35</f>
        <v>33.75</v>
      </c>
      <c r="C1013" s="72">
        <v>25</v>
      </c>
      <c r="D1013" s="315"/>
      <c r="E1013" s="116"/>
      <c r="F1013" s="166"/>
      <c r="G1013" s="166"/>
      <c r="H1013" s="179"/>
      <c r="I1013" s="48"/>
      <c r="J1013" s="56"/>
      <c r="M1013" s="130"/>
    </row>
    <row r="1014" spans="1:13" s="59" customFormat="1" ht="43.5" customHeight="1">
      <c r="A1014" s="129" t="s">
        <v>295</v>
      </c>
      <c r="B1014" s="57">
        <f>C1014*1.5</f>
        <v>37.5</v>
      </c>
      <c r="C1014" s="49">
        <v>25</v>
      </c>
      <c r="D1014" s="48"/>
      <c r="E1014" s="96"/>
      <c r="F1014" s="96"/>
      <c r="G1014" s="96"/>
      <c r="H1014" s="49"/>
      <c r="I1014" s="97"/>
      <c r="J1014" s="56"/>
      <c r="M1014" s="130"/>
    </row>
    <row r="1015" spans="1:13" s="59" customFormat="1" ht="24.75" customHeight="1">
      <c r="A1015" s="26" t="s">
        <v>51</v>
      </c>
      <c r="B1015" s="74">
        <f>C1015*1.33</f>
        <v>58.52</v>
      </c>
      <c r="C1015" s="4">
        <v>44</v>
      </c>
      <c r="D1015" s="48"/>
      <c r="E1015" s="116"/>
      <c r="F1015" s="166"/>
      <c r="G1015" s="166"/>
      <c r="H1015" s="179"/>
      <c r="I1015" s="94"/>
      <c r="J1015" s="56"/>
      <c r="M1015" s="130"/>
    </row>
    <row r="1016" spans="1:13" s="59" customFormat="1" ht="24.75" customHeight="1">
      <c r="A1016" s="26" t="s">
        <v>52</v>
      </c>
      <c r="B1016" s="74">
        <f>C1016*1.43</f>
        <v>62.919999999999995</v>
      </c>
      <c r="C1016" s="4">
        <v>44</v>
      </c>
      <c r="D1016" s="48"/>
      <c r="E1016" s="116"/>
      <c r="F1016" s="166"/>
      <c r="G1016" s="166"/>
      <c r="H1016" s="179"/>
      <c r="I1016" s="94"/>
      <c r="J1016" s="56"/>
      <c r="M1016" s="130"/>
    </row>
    <row r="1017" spans="1:13" s="59" customFormat="1" ht="24.75" customHeight="1">
      <c r="A1017" s="63" t="s">
        <v>53</v>
      </c>
      <c r="B1017" s="74">
        <f>C1017*1.54</f>
        <v>67.76</v>
      </c>
      <c r="C1017" s="4">
        <v>44</v>
      </c>
      <c r="D1017" s="48"/>
      <c r="E1017" s="116"/>
      <c r="F1017" s="166"/>
      <c r="G1017" s="166"/>
      <c r="H1017" s="179"/>
      <c r="I1017" s="94"/>
      <c r="J1017" s="56"/>
      <c r="M1017" s="130"/>
    </row>
    <row r="1018" spans="1:13" s="59" customFormat="1" ht="24.75" customHeight="1">
      <c r="A1018" s="63" t="s">
        <v>54</v>
      </c>
      <c r="B1018" s="74">
        <f>C1018*1.67</f>
        <v>73.47999999999999</v>
      </c>
      <c r="C1018" s="4">
        <v>44</v>
      </c>
      <c r="D1018" s="48"/>
      <c r="E1018" s="116"/>
      <c r="F1018" s="166"/>
      <c r="G1018" s="166"/>
      <c r="H1018" s="179"/>
      <c r="I1018" s="94"/>
      <c r="J1018" s="56"/>
      <c r="M1018" s="130"/>
    </row>
    <row r="1019" spans="1:13" s="59" customFormat="1" ht="24.75" customHeight="1">
      <c r="A1019" s="26" t="s">
        <v>56</v>
      </c>
      <c r="B1019" s="74">
        <f>C1019*1.19</f>
        <v>15.469999999999999</v>
      </c>
      <c r="C1019" s="76">
        <v>13</v>
      </c>
      <c r="D1019" s="48"/>
      <c r="E1019" s="116"/>
      <c r="F1019" s="47"/>
      <c r="G1019" s="47"/>
      <c r="H1019" s="49"/>
      <c r="I1019" s="94"/>
      <c r="J1019" s="56"/>
      <c r="M1019" s="130"/>
    </row>
    <row r="1020" spans="1:13" s="59" customFormat="1" ht="24.75" customHeight="1">
      <c r="A1020" s="26" t="s">
        <v>48</v>
      </c>
      <c r="B1020" s="74">
        <v>2</v>
      </c>
      <c r="C1020" s="76">
        <v>2</v>
      </c>
      <c r="D1020" s="48"/>
      <c r="E1020" s="116"/>
      <c r="F1020" s="47"/>
      <c r="G1020" s="47"/>
      <c r="H1020" s="49"/>
      <c r="I1020" s="94"/>
      <c r="J1020" s="56"/>
      <c r="M1020" s="130"/>
    </row>
    <row r="1021" spans="1:13" s="59" customFormat="1" ht="24.75" customHeight="1">
      <c r="A1021" s="90" t="s">
        <v>236</v>
      </c>
      <c r="B1021" s="48">
        <v>0.1</v>
      </c>
      <c r="C1021" s="48">
        <v>0.1</v>
      </c>
      <c r="D1021" s="193"/>
      <c r="E1021" s="194"/>
      <c r="F1021" s="194"/>
      <c r="G1021" s="194"/>
      <c r="H1021" s="73"/>
      <c r="I1021" s="73"/>
      <c r="J1021" s="56"/>
      <c r="M1021" s="130"/>
    </row>
    <row r="1022" spans="1:13" s="59" customFormat="1" ht="43.5" customHeight="1">
      <c r="A1022" s="339" t="s">
        <v>463</v>
      </c>
      <c r="B1022" s="339"/>
      <c r="C1022" s="339"/>
      <c r="D1022" s="184">
        <v>50</v>
      </c>
      <c r="E1022" s="2">
        <v>6</v>
      </c>
      <c r="F1022" s="2">
        <v>4.8</v>
      </c>
      <c r="G1022" s="2">
        <v>8</v>
      </c>
      <c r="H1022" s="27">
        <f>E1022*4+F1022*9+G1022*4</f>
        <v>99.19999999999999</v>
      </c>
      <c r="I1022" s="1">
        <v>0.01</v>
      </c>
      <c r="J1022" s="56"/>
      <c r="M1022" s="130"/>
    </row>
    <row r="1023" spans="1:10" s="59" customFormat="1" ht="43.5" customHeight="1">
      <c r="A1023" s="65" t="s">
        <v>279</v>
      </c>
      <c r="B1023" s="57">
        <f>C1023</f>
        <v>37</v>
      </c>
      <c r="C1023" s="48">
        <v>37</v>
      </c>
      <c r="D1023" s="184"/>
      <c r="E1023" s="96"/>
      <c r="F1023" s="96"/>
      <c r="G1023" s="96"/>
      <c r="H1023" s="49"/>
      <c r="I1023" s="48"/>
      <c r="J1023" s="56"/>
    </row>
    <row r="1024" spans="1:10" s="59" customFormat="1" ht="24.75" customHeight="1">
      <c r="A1024" s="69" t="s">
        <v>59</v>
      </c>
      <c r="B1024" s="57">
        <f>C1024*1.35</f>
        <v>49.95</v>
      </c>
      <c r="C1024" s="39">
        <v>37</v>
      </c>
      <c r="D1024" s="49"/>
      <c r="E1024" s="96"/>
      <c r="F1024" s="96"/>
      <c r="G1024" s="96"/>
      <c r="H1024" s="49"/>
      <c r="I1024" s="30"/>
      <c r="J1024" s="56"/>
    </row>
    <row r="1025" spans="1:10" s="59" customFormat="1" ht="24.75" customHeight="1">
      <c r="A1025" s="69" t="s">
        <v>50</v>
      </c>
      <c r="B1025" s="57">
        <f>C1025*1.18</f>
        <v>43.66</v>
      </c>
      <c r="C1025" s="33">
        <v>37</v>
      </c>
      <c r="D1025" s="49"/>
      <c r="E1025" s="96"/>
      <c r="F1025" s="96"/>
      <c r="G1025" s="96"/>
      <c r="H1025" s="49"/>
      <c r="I1025" s="96"/>
      <c r="J1025" s="56"/>
    </row>
    <row r="1026" spans="1:10" ht="24.75" customHeight="1">
      <c r="A1026" s="63" t="s">
        <v>46</v>
      </c>
      <c r="B1026" s="76">
        <v>9</v>
      </c>
      <c r="C1026" s="76">
        <v>9</v>
      </c>
      <c r="D1026" s="184"/>
      <c r="E1026" s="81"/>
      <c r="F1026" s="81"/>
      <c r="G1026" s="81"/>
      <c r="H1026" s="49"/>
      <c r="I1026" s="80"/>
      <c r="J1026" s="15"/>
    </row>
    <row r="1027" spans="1:10" ht="24.75" customHeight="1">
      <c r="A1027" s="63" t="s">
        <v>56</v>
      </c>
      <c r="B1027" s="74">
        <f>C1027*1.19</f>
        <v>5.949999999999999</v>
      </c>
      <c r="C1027" s="76">
        <v>5</v>
      </c>
      <c r="D1027" s="184"/>
      <c r="E1027" s="81"/>
      <c r="F1027" s="81"/>
      <c r="G1027" s="81"/>
      <c r="H1027" s="49"/>
      <c r="I1027" s="80"/>
      <c r="J1027" s="15"/>
    </row>
    <row r="1028" spans="1:10" ht="24.75" customHeight="1">
      <c r="A1028" s="105" t="s">
        <v>135</v>
      </c>
      <c r="B1028" s="76">
        <v>7</v>
      </c>
      <c r="C1028" s="76">
        <v>7</v>
      </c>
      <c r="D1028" s="184"/>
      <c r="E1028" s="81"/>
      <c r="F1028" s="81"/>
      <c r="G1028" s="81"/>
      <c r="H1028" s="49"/>
      <c r="I1028" s="80"/>
      <c r="J1028" s="15"/>
    </row>
    <row r="1029" spans="1:10" ht="24.75" customHeight="1">
      <c r="A1029" s="63" t="s">
        <v>82</v>
      </c>
      <c r="B1029" s="147">
        <v>5</v>
      </c>
      <c r="C1029" s="147">
        <v>5</v>
      </c>
      <c r="D1029" s="184"/>
      <c r="E1029" s="195"/>
      <c r="F1029" s="195"/>
      <c r="G1029" s="195"/>
      <c r="H1029" s="176"/>
      <c r="I1029" s="120"/>
      <c r="J1029" s="15"/>
    </row>
    <row r="1030" spans="1:10" ht="24.75" customHeight="1">
      <c r="A1030" s="26" t="s">
        <v>48</v>
      </c>
      <c r="B1030" s="147">
        <v>2</v>
      </c>
      <c r="C1030" s="147">
        <v>2</v>
      </c>
      <c r="D1030" s="184"/>
      <c r="E1030" s="195"/>
      <c r="F1030" s="195"/>
      <c r="G1030" s="195"/>
      <c r="H1030" s="176"/>
      <c r="I1030" s="120"/>
      <c r="J1030" s="15"/>
    </row>
    <row r="1031" spans="1:10" ht="43.5" customHeight="1">
      <c r="A1031" s="337" t="s">
        <v>212</v>
      </c>
      <c r="B1031" s="337"/>
      <c r="C1031" s="337"/>
      <c r="D1031" s="184">
        <v>100</v>
      </c>
      <c r="E1031" s="29">
        <v>3</v>
      </c>
      <c r="F1031" s="29">
        <v>2.9</v>
      </c>
      <c r="G1031" s="29">
        <v>13.3</v>
      </c>
      <c r="H1031" s="92">
        <f>E1031*4+F1031*9+G1031*4</f>
        <v>91.3</v>
      </c>
      <c r="I1031" s="29">
        <v>0</v>
      </c>
      <c r="J1031" s="16"/>
    </row>
    <row r="1032" spans="1:10" ht="24.75" customHeight="1">
      <c r="A1032" s="26" t="s">
        <v>58</v>
      </c>
      <c r="B1032" s="33">
        <v>25</v>
      </c>
      <c r="C1032" s="33">
        <v>25</v>
      </c>
      <c r="D1032" s="34"/>
      <c r="E1032" s="82"/>
      <c r="F1032" s="82"/>
      <c r="G1032" s="82"/>
      <c r="H1032" s="72"/>
      <c r="I1032" s="33"/>
      <c r="J1032" s="16"/>
    </row>
    <row r="1033" spans="1:10" ht="24.75" customHeight="1">
      <c r="A1033" s="26" t="s">
        <v>84</v>
      </c>
      <c r="B1033" s="33">
        <v>80</v>
      </c>
      <c r="C1033" s="33">
        <v>80</v>
      </c>
      <c r="D1033" s="34"/>
      <c r="E1033" s="82"/>
      <c r="F1033" s="82"/>
      <c r="G1033" s="82"/>
      <c r="H1033" s="39"/>
      <c r="I1033" s="33"/>
      <c r="J1033" s="23"/>
    </row>
    <row r="1034" spans="1:10" ht="24.75" customHeight="1">
      <c r="A1034" s="63" t="s">
        <v>43</v>
      </c>
      <c r="B1034" s="33">
        <v>4</v>
      </c>
      <c r="C1034" s="33">
        <v>4</v>
      </c>
      <c r="D1034" s="34"/>
      <c r="E1034" s="82"/>
      <c r="F1034" s="82"/>
      <c r="G1034" s="82"/>
      <c r="H1034" s="72"/>
      <c r="I1034" s="33"/>
      <c r="J1034" s="140"/>
    </row>
    <row r="1035" spans="1:10" ht="43.5" customHeight="1">
      <c r="A1035" s="355" t="s">
        <v>152</v>
      </c>
      <c r="B1035" s="355"/>
      <c r="C1035" s="355"/>
      <c r="D1035" s="319">
        <v>120</v>
      </c>
      <c r="E1035" s="98">
        <v>0.1</v>
      </c>
      <c r="F1035" s="98">
        <v>0</v>
      </c>
      <c r="G1035" s="98">
        <v>10.4</v>
      </c>
      <c r="H1035" s="27">
        <f>E1035*4+F1035*9+G1035*4</f>
        <v>42</v>
      </c>
      <c r="I1035" s="30">
        <v>0.7</v>
      </c>
      <c r="J1035" s="15"/>
    </row>
    <row r="1036" spans="1:10" ht="24.75" customHeight="1">
      <c r="A1036" s="86" t="s">
        <v>153</v>
      </c>
      <c r="B1036" s="48">
        <v>15.8</v>
      </c>
      <c r="C1036" s="48">
        <v>12</v>
      </c>
      <c r="D1036" s="184"/>
      <c r="E1036" s="29"/>
      <c r="F1036" s="29"/>
      <c r="G1036" s="29"/>
      <c r="H1036" s="27"/>
      <c r="I1036" s="30"/>
      <c r="J1036" s="15"/>
    </row>
    <row r="1037" spans="1:10" ht="24.75" customHeight="1">
      <c r="A1037" s="86" t="s">
        <v>154</v>
      </c>
      <c r="B1037" s="48">
        <v>16.7</v>
      </c>
      <c r="C1037" s="48">
        <v>12</v>
      </c>
      <c r="D1037" s="184"/>
      <c r="E1037" s="29"/>
      <c r="F1037" s="29"/>
      <c r="G1037" s="29"/>
      <c r="H1037" s="27"/>
      <c r="I1037" s="29"/>
      <c r="J1037" s="15"/>
    </row>
    <row r="1038" spans="1:10" ht="24.75" customHeight="1">
      <c r="A1038" s="86" t="s">
        <v>155</v>
      </c>
      <c r="B1038" s="48">
        <v>15.3</v>
      </c>
      <c r="C1038" s="48">
        <v>12</v>
      </c>
      <c r="D1038" s="184"/>
      <c r="E1038" s="29"/>
      <c r="F1038" s="29"/>
      <c r="G1038" s="29"/>
      <c r="H1038" s="27"/>
      <c r="I1038" s="30"/>
      <c r="J1038" s="15"/>
    </row>
    <row r="1039" spans="1:10" ht="24.75" customHeight="1">
      <c r="A1039" s="86" t="s">
        <v>42</v>
      </c>
      <c r="B1039" s="48">
        <v>8</v>
      </c>
      <c r="C1039" s="48">
        <v>8</v>
      </c>
      <c r="D1039" s="184"/>
      <c r="E1039" s="29"/>
      <c r="F1039" s="197"/>
      <c r="G1039" s="107"/>
      <c r="H1039" s="119"/>
      <c r="I1039" s="94"/>
      <c r="J1039" s="15"/>
    </row>
    <row r="1040" spans="1:10" ht="24.75" customHeight="1">
      <c r="A1040" s="86" t="s">
        <v>143</v>
      </c>
      <c r="B1040" s="49">
        <v>5</v>
      </c>
      <c r="C1040" s="49">
        <v>5</v>
      </c>
      <c r="D1040" s="184"/>
      <c r="E1040" s="29"/>
      <c r="F1040" s="29"/>
      <c r="G1040" s="29"/>
      <c r="H1040" s="29"/>
      <c r="I1040" s="29"/>
      <c r="J1040" s="15"/>
    </row>
    <row r="1041" spans="1:10" ht="24.75" customHeight="1">
      <c r="A1041" s="343" t="s">
        <v>128</v>
      </c>
      <c r="B1041" s="343"/>
      <c r="C1041" s="343"/>
      <c r="D1041" s="184">
        <v>10</v>
      </c>
      <c r="E1041" s="29">
        <v>0.8</v>
      </c>
      <c r="F1041" s="29">
        <v>0.1</v>
      </c>
      <c r="G1041" s="29">
        <v>3.8</v>
      </c>
      <c r="H1041" s="27">
        <v>19.3</v>
      </c>
      <c r="I1041" s="30">
        <v>0</v>
      </c>
      <c r="J1041" s="15"/>
    </row>
    <row r="1042" spans="1:10" ht="43.5" customHeight="1">
      <c r="A1042" s="79" t="s">
        <v>129</v>
      </c>
      <c r="B1042" s="79"/>
      <c r="C1042" s="79"/>
      <c r="D1042" s="184">
        <v>10</v>
      </c>
      <c r="E1042" s="2"/>
      <c r="F1042" s="2"/>
      <c r="G1042" s="2"/>
      <c r="H1042" s="2"/>
      <c r="I1042" s="2"/>
      <c r="J1042" s="15"/>
    </row>
    <row r="1043" spans="1:10" ht="24.75" customHeight="1">
      <c r="A1043" s="343" t="s">
        <v>38</v>
      </c>
      <c r="B1043" s="343"/>
      <c r="C1043" s="343"/>
      <c r="D1043" s="184">
        <v>30</v>
      </c>
      <c r="E1043" s="29">
        <v>1.9714285714285715</v>
      </c>
      <c r="F1043" s="29">
        <v>0.34285714285714286</v>
      </c>
      <c r="G1043" s="29">
        <v>10.028571428571428</v>
      </c>
      <c r="H1043" s="27">
        <v>53.142857142857146</v>
      </c>
      <c r="I1043" s="29">
        <v>0</v>
      </c>
      <c r="J1043" s="15"/>
    </row>
    <row r="1044" spans="1:10" ht="24.75" customHeight="1">
      <c r="A1044" s="341" t="s">
        <v>12</v>
      </c>
      <c r="B1044" s="341"/>
      <c r="C1044" s="341"/>
      <c r="D1044" s="316">
        <f aca="true" t="shared" si="8" ref="D1044:I1044">D1045+D1046</f>
        <v>165</v>
      </c>
      <c r="E1044" s="50">
        <f t="shared" si="8"/>
        <v>2.2</v>
      </c>
      <c r="F1044" s="50">
        <f t="shared" si="8"/>
        <v>2.1</v>
      </c>
      <c r="G1044" s="50">
        <f t="shared" si="8"/>
        <v>34.4</v>
      </c>
      <c r="H1044" s="40">
        <f t="shared" si="8"/>
        <v>165.3</v>
      </c>
      <c r="I1044" s="50">
        <f t="shared" si="8"/>
        <v>1.8</v>
      </c>
      <c r="J1044" s="15"/>
    </row>
    <row r="1045" spans="1:10" ht="43.5" customHeight="1">
      <c r="A1045" s="312" t="s">
        <v>294</v>
      </c>
      <c r="B1045" s="39">
        <v>15</v>
      </c>
      <c r="C1045" s="39">
        <v>15</v>
      </c>
      <c r="D1045" s="184">
        <v>15</v>
      </c>
      <c r="E1045" s="2">
        <v>1.4</v>
      </c>
      <c r="F1045" s="2">
        <v>2.1</v>
      </c>
      <c r="G1045" s="2">
        <v>11.4</v>
      </c>
      <c r="H1045" s="27">
        <f>E1045*4+F1045*9+G1045*4</f>
        <v>70.1</v>
      </c>
      <c r="I1045" s="8">
        <v>0</v>
      </c>
      <c r="J1045" s="15"/>
    </row>
    <row r="1046" spans="1:10" ht="24.75" customHeight="1">
      <c r="A1046" s="213" t="s">
        <v>150</v>
      </c>
      <c r="B1046" s="34">
        <v>150</v>
      </c>
      <c r="C1046" s="34">
        <v>150</v>
      </c>
      <c r="D1046" s="184">
        <v>150</v>
      </c>
      <c r="E1046" s="29">
        <v>0.8</v>
      </c>
      <c r="F1046" s="29">
        <v>0</v>
      </c>
      <c r="G1046" s="29">
        <v>23</v>
      </c>
      <c r="H1046" s="27">
        <f>E1046*4+F1046*9+G1046*4</f>
        <v>95.2</v>
      </c>
      <c r="I1046" s="30">
        <v>1.8</v>
      </c>
      <c r="J1046" s="15"/>
    </row>
    <row r="1047" spans="1:10" ht="24.75" customHeight="1">
      <c r="A1047" s="338" t="s">
        <v>237</v>
      </c>
      <c r="B1047" s="338"/>
      <c r="C1047" s="338"/>
      <c r="D1047" s="318">
        <f>D1048+D1057+D1060+D1063</f>
        <v>420</v>
      </c>
      <c r="E1047" s="102">
        <f>E1048+E1057+E1060+E1064+E1063</f>
        <v>9.933333333333335</v>
      </c>
      <c r="F1047" s="102">
        <f>F1048+F1057+F1060+F1064+F1063</f>
        <v>8.8</v>
      </c>
      <c r="G1047" s="102">
        <f>G1048+G1057+G1060+G1064+G1063</f>
        <v>55.666666666666664</v>
      </c>
      <c r="H1047" s="103">
        <f>H1048+H1057+H1060+H1064+H1063</f>
        <v>341.6</v>
      </c>
      <c r="I1047" s="102">
        <f>I1048+I1057+I1060+I1064+I1063</f>
        <v>6.5138461538461545</v>
      </c>
      <c r="J1047" s="15"/>
    </row>
    <row r="1048" spans="1:10" ht="43.5" customHeight="1">
      <c r="A1048" s="334" t="s">
        <v>280</v>
      </c>
      <c r="B1048" s="334"/>
      <c r="C1048" s="334"/>
      <c r="D1048" s="184">
        <v>50</v>
      </c>
      <c r="E1048" s="2">
        <v>6.2</v>
      </c>
      <c r="F1048" s="2">
        <v>5.9</v>
      </c>
      <c r="G1048" s="2">
        <v>7</v>
      </c>
      <c r="H1048" s="3">
        <f>E1048*4+F1048*9+G1048*4</f>
        <v>105.9</v>
      </c>
      <c r="I1048" s="8">
        <v>0.36</v>
      </c>
      <c r="J1048" s="15"/>
    </row>
    <row r="1049" spans="1:10" ht="43.5" customHeight="1">
      <c r="A1049" s="65" t="s">
        <v>279</v>
      </c>
      <c r="B1049" s="38">
        <v>37</v>
      </c>
      <c r="C1049" s="170">
        <v>37</v>
      </c>
      <c r="D1049" s="34"/>
      <c r="E1049" s="47"/>
      <c r="F1049" s="47"/>
      <c r="G1049" s="47"/>
      <c r="H1049" s="72"/>
      <c r="I1049" s="109"/>
      <c r="J1049" s="15"/>
    </row>
    <row r="1050" spans="1:10" ht="43.5" customHeight="1">
      <c r="A1050" s="65" t="s">
        <v>296</v>
      </c>
      <c r="B1050" s="139">
        <f>C1050*2.32</f>
        <v>85.83999999999999</v>
      </c>
      <c r="C1050" s="74">
        <v>37</v>
      </c>
      <c r="D1050" s="34"/>
      <c r="E1050" s="81"/>
      <c r="F1050" s="96"/>
      <c r="G1050" s="96"/>
      <c r="H1050" s="74"/>
      <c r="I1050" s="231"/>
      <c r="J1050" s="15"/>
    </row>
    <row r="1051" spans="1:10" ht="43.5" customHeight="1">
      <c r="A1051" s="65" t="s">
        <v>303</v>
      </c>
      <c r="B1051" s="139">
        <f>C1051*1.27</f>
        <v>46.99</v>
      </c>
      <c r="C1051" s="74">
        <v>37</v>
      </c>
      <c r="D1051" s="34"/>
      <c r="E1051" s="81"/>
      <c r="F1051" s="96"/>
      <c r="G1051" s="96"/>
      <c r="H1051" s="74"/>
      <c r="I1051" s="231"/>
      <c r="J1051" s="15"/>
    </row>
    <row r="1052" spans="1:10" ht="24.75" customHeight="1">
      <c r="A1052" s="86" t="s">
        <v>46</v>
      </c>
      <c r="B1052" s="72">
        <v>11</v>
      </c>
      <c r="C1052" s="202">
        <v>11</v>
      </c>
      <c r="D1052" s="34"/>
      <c r="E1052" s="47"/>
      <c r="F1052" s="47"/>
      <c r="G1052" s="47"/>
      <c r="H1052" s="72"/>
      <c r="I1052" s="109"/>
      <c r="J1052" s="15"/>
    </row>
    <row r="1053" spans="1:10" ht="24.75" customHeight="1">
      <c r="A1053" s="105" t="s">
        <v>135</v>
      </c>
      <c r="B1053" s="72">
        <v>4</v>
      </c>
      <c r="C1053" s="202">
        <v>4</v>
      </c>
      <c r="D1053" s="34"/>
      <c r="E1053" s="47"/>
      <c r="F1053" s="47"/>
      <c r="G1053" s="47"/>
      <c r="H1053" s="72"/>
      <c r="I1053" s="109"/>
      <c r="J1053" s="15"/>
    </row>
    <row r="1054" spans="1:10" ht="43.5" customHeight="1">
      <c r="A1054" s="86" t="s">
        <v>214</v>
      </c>
      <c r="B1054" s="72">
        <v>10</v>
      </c>
      <c r="C1054" s="72">
        <v>10</v>
      </c>
      <c r="D1054" s="34"/>
      <c r="E1054" s="47"/>
      <c r="F1054" s="47"/>
      <c r="G1054" s="47"/>
      <c r="H1054" s="72"/>
      <c r="I1054" s="109"/>
      <c r="J1054" s="15"/>
    </row>
    <row r="1055" spans="1:10" ht="43.5" customHeight="1">
      <c r="A1055" s="86" t="s">
        <v>228</v>
      </c>
      <c r="B1055" s="72">
        <v>4</v>
      </c>
      <c r="C1055" s="72">
        <v>4</v>
      </c>
      <c r="D1055" s="34"/>
      <c r="E1055" s="47"/>
      <c r="F1055" s="47"/>
      <c r="G1055" s="47"/>
      <c r="H1055" s="72"/>
      <c r="I1055" s="109"/>
      <c r="J1055" s="15"/>
    </row>
    <row r="1056" spans="1:10" ht="24.75" customHeight="1">
      <c r="A1056" s="162" t="s">
        <v>48</v>
      </c>
      <c r="B1056" s="93">
        <v>2</v>
      </c>
      <c r="C1056" s="170">
        <v>2</v>
      </c>
      <c r="D1056" s="34"/>
      <c r="E1056" s="47"/>
      <c r="F1056" s="47"/>
      <c r="G1056" s="47"/>
      <c r="H1056" s="72"/>
      <c r="I1056" s="109"/>
      <c r="J1056" s="15"/>
    </row>
    <row r="1057" spans="1:10" ht="43.5" customHeight="1">
      <c r="A1057" s="343" t="s">
        <v>215</v>
      </c>
      <c r="B1057" s="343"/>
      <c r="C1057" s="343"/>
      <c r="D1057" s="184">
        <v>100</v>
      </c>
      <c r="E1057" s="2">
        <v>2.1</v>
      </c>
      <c r="F1057" s="2">
        <v>2.7</v>
      </c>
      <c r="G1057" s="2">
        <v>20.6</v>
      </c>
      <c r="H1057" s="27">
        <f>E1057*4+F1057*9+G1057*4</f>
        <v>115.10000000000001</v>
      </c>
      <c r="I1057" s="8">
        <v>0</v>
      </c>
      <c r="J1057" s="15"/>
    </row>
    <row r="1058" spans="1:10" ht="24.75" customHeight="1">
      <c r="A1058" s="63" t="s">
        <v>69</v>
      </c>
      <c r="B1058" s="74">
        <v>35</v>
      </c>
      <c r="C1058" s="74">
        <v>35</v>
      </c>
      <c r="D1058" s="48"/>
      <c r="E1058" s="81"/>
      <c r="F1058" s="81"/>
      <c r="G1058" s="81"/>
      <c r="H1058" s="74"/>
      <c r="I1058" s="76"/>
      <c r="J1058" s="15"/>
    </row>
    <row r="1059" spans="1:10" ht="24.75" customHeight="1">
      <c r="A1059" s="90" t="s">
        <v>43</v>
      </c>
      <c r="B1059" s="96">
        <v>2.5</v>
      </c>
      <c r="C1059" s="96">
        <v>2.5</v>
      </c>
      <c r="D1059" s="48"/>
      <c r="E1059" s="96"/>
      <c r="F1059" s="96"/>
      <c r="G1059" s="96"/>
      <c r="H1059" s="49"/>
      <c r="I1059" s="94"/>
      <c r="J1059" s="15"/>
    </row>
    <row r="1060" spans="1:10" ht="43.5" customHeight="1">
      <c r="A1060" s="343" t="s">
        <v>239</v>
      </c>
      <c r="B1060" s="343"/>
      <c r="C1060" s="343"/>
      <c r="D1060" s="184">
        <v>170</v>
      </c>
      <c r="E1060" s="29">
        <v>0</v>
      </c>
      <c r="F1060" s="29">
        <v>0</v>
      </c>
      <c r="G1060" s="29">
        <v>9.9</v>
      </c>
      <c r="H1060" s="27">
        <f>E1060*4+F1060*9+G1060*4</f>
        <v>39.6</v>
      </c>
      <c r="I1060" s="30">
        <v>0</v>
      </c>
      <c r="J1060" s="15"/>
    </row>
    <row r="1061" spans="1:10" ht="24.75" customHeight="1">
      <c r="A1061" s="144" t="s">
        <v>44</v>
      </c>
      <c r="B1061" s="48">
        <v>0.4</v>
      </c>
      <c r="C1061" s="48">
        <v>0.4</v>
      </c>
      <c r="D1061" s="48"/>
      <c r="E1061" s="96"/>
      <c r="F1061" s="96"/>
      <c r="G1061" s="96"/>
      <c r="H1061" s="49"/>
      <c r="I1061" s="30"/>
      <c r="J1061" s="15"/>
    </row>
    <row r="1062" spans="1:9" ht="24.75" customHeight="1">
      <c r="A1062" s="144" t="s">
        <v>42</v>
      </c>
      <c r="B1062" s="48">
        <v>10</v>
      </c>
      <c r="C1062" s="48">
        <v>10</v>
      </c>
      <c r="D1062" s="48"/>
      <c r="E1062" s="96"/>
      <c r="F1062" s="96"/>
      <c r="G1062" s="96"/>
      <c r="H1062" s="49"/>
      <c r="I1062" s="96"/>
    </row>
    <row r="1063" spans="1:11" ht="43.5" customHeight="1">
      <c r="A1063" s="334" t="s">
        <v>256</v>
      </c>
      <c r="B1063" s="334"/>
      <c r="C1063" s="334"/>
      <c r="D1063" s="319">
        <v>100</v>
      </c>
      <c r="E1063" s="98">
        <v>0.3</v>
      </c>
      <c r="F1063" s="98">
        <v>0</v>
      </c>
      <c r="G1063" s="98">
        <v>11.5</v>
      </c>
      <c r="H1063" s="27">
        <f>E1063*4+F1063*9+G1063*4</f>
        <v>47.2</v>
      </c>
      <c r="I1063" s="30">
        <v>6.153846153846154</v>
      </c>
      <c r="K1063" s="130" t="s">
        <v>22</v>
      </c>
    </row>
    <row r="1064" spans="1:12" ht="24.75" customHeight="1">
      <c r="A1064" s="343" t="s">
        <v>38</v>
      </c>
      <c r="B1064" s="343"/>
      <c r="C1064" s="343"/>
      <c r="D1064" s="184">
        <v>20</v>
      </c>
      <c r="E1064" s="29">
        <v>1.3333333333333333</v>
      </c>
      <c r="F1064" s="29">
        <v>0.19999999999999998</v>
      </c>
      <c r="G1064" s="29">
        <v>6.666666666666667</v>
      </c>
      <c r="H1064" s="27">
        <v>33.800000000000004</v>
      </c>
      <c r="I1064" s="29">
        <v>0</v>
      </c>
      <c r="K1064" s="43" t="s">
        <v>38</v>
      </c>
      <c r="L1064" s="130">
        <f>D1139</f>
        <v>30</v>
      </c>
    </row>
    <row r="1065" spans="1:12" ht="24.75" customHeight="1">
      <c r="A1065" s="341" t="s">
        <v>23</v>
      </c>
      <c r="B1065" s="342"/>
      <c r="C1065" s="342"/>
      <c r="D1065" s="342"/>
      <c r="E1065" s="50">
        <f>E977+E998+E1044+E993+E1047</f>
        <v>39.57809523809524</v>
      </c>
      <c r="F1065" s="50">
        <f>F977+F998+F1044+F993+F1047</f>
        <v>29.292857142857144</v>
      </c>
      <c r="G1065" s="50">
        <f>G977+G998+G1044+G993+G1047</f>
        <v>219.2952380952381</v>
      </c>
      <c r="H1065" s="40">
        <f>H977+H998+H1044+H993+H1047</f>
        <v>1300.252857142857</v>
      </c>
      <c r="I1065" s="50">
        <f>I977+I998+I1044+I993+I1047</f>
        <v>33.63284615384615</v>
      </c>
      <c r="K1065" s="44" t="s">
        <v>39</v>
      </c>
      <c r="L1065" s="132">
        <f>D1137+C1076+D1141</f>
        <v>80</v>
      </c>
    </row>
    <row r="1066" spans="1:12" s="59" customFormat="1" ht="24.75" customHeight="1">
      <c r="A1066" s="336" t="s">
        <v>22</v>
      </c>
      <c r="B1066" s="336"/>
      <c r="C1066" s="336"/>
      <c r="D1066" s="336"/>
      <c r="E1066" s="336"/>
      <c r="F1066" s="336"/>
      <c r="G1066" s="336"/>
      <c r="H1066" s="336"/>
      <c r="I1066" s="336"/>
      <c r="K1066" s="44" t="s">
        <v>98</v>
      </c>
      <c r="L1066" s="132">
        <f>C1151</f>
        <v>7.5</v>
      </c>
    </row>
    <row r="1067" spans="1:12" s="59" customFormat="1" ht="24.75" customHeight="1">
      <c r="A1067" s="340" t="s">
        <v>1</v>
      </c>
      <c r="B1067" s="340" t="s">
        <v>2</v>
      </c>
      <c r="C1067" s="340" t="s">
        <v>3</v>
      </c>
      <c r="D1067" s="340" t="s">
        <v>4</v>
      </c>
      <c r="E1067" s="340"/>
      <c r="F1067" s="340"/>
      <c r="G1067" s="340"/>
      <c r="H1067" s="340"/>
      <c r="I1067" s="229" t="s">
        <v>230</v>
      </c>
      <c r="K1067" s="45" t="s">
        <v>99</v>
      </c>
      <c r="L1067" s="132">
        <f>C1071+C1113</f>
        <v>24</v>
      </c>
    </row>
    <row r="1068" spans="1:12" s="59" customFormat="1" ht="24.75" customHeight="1">
      <c r="A1068" s="340"/>
      <c r="B1068" s="340"/>
      <c r="C1068" s="340"/>
      <c r="D1068" s="78" t="s">
        <v>5</v>
      </c>
      <c r="E1068" s="288" t="s">
        <v>6</v>
      </c>
      <c r="F1068" s="288" t="s">
        <v>7</v>
      </c>
      <c r="G1068" s="288" t="s">
        <v>8</v>
      </c>
      <c r="H1068" s="89" t="s">
        <v>9</v>
      </c>
      <c r="I1068" s="229" t="s">
        <v>92</v>
      </c>
      <c r="K1068" s="45" t="s">
        <v>81</v>
      </c>
      <c r="L1068" s="130"/>
    </row>
    <row r="1069" spans="1:12" s="59" customFormat="1" ht="24.75" customHeight="1">
      <c r="A1069" s="341" t="s">
        <v>10</v>
      </c>
      <c r="B1069" s="341"/>
      <c r="C1069" s="341"/>
      <c r="D1069" s="110">
        <f>D1070+D1075+D1078+D1083</f>
        <v>414</v>
      </c>
      <c r="E1069" s="50">
        <f>SUM(E1070:E1081)</f>
        <v>10.2</v>
      </c>
      <c r="F1069" s="50">
        <f>SUM(F1070:F1081)</f>
        <v>13</v>
      </c>
      <c r="G1069" s="50">
        <f>SUM(G1070:G1081)</f>
        <v>38.5</v>
      </c>
      <c r="H1069" s="110">
        <f>SUM(H1070:H1081)</f>
        <v>311.8</v>
      </c>
      <c r="I1069" s="50">
        <f>SUM(I1070:I1081)</f>
        <v>0.8</v>
      </c>
      <c r="K1069" s="44" t="s">
        <v>26</v>
      </c>
      <c r="L1069" s="130">
        <f>C1128+C1109</f>
        <v>145</v>
      </c>
    </row>
    <row r="1070" spans="1:12" s="59" customFormat="1" ht="43.5" customHeight="1">
      <c r="A1070" s="343" t="s">
        <v>306</v>
      </c>
      <c r="B1070" s="343"/>
      <c r="C1070" s="343"/>
      <c r="D1070" s="184">
        <v>140</v>
      </c>
      <c r="E1070" s="29">
        <v>5.2</v>
      </c>
      <c r="F1070" s="29">
        <v>6.7</v>
      </c>
      <c r="G1070" s="29">
        <v>13.5</v>
      </c>
      <c r="H1070" s="92">
        <f>E1070*4+F1070*9+G1070*4</f>
        <v>135.10000000000002</v>
      </c>
      <c r="I1070" s="30">
        <v>0.28</v>
      </c>
      <c r="K1070" s="44" t="s">
        <v>28</v>
      </c>
      <c r="L1070" s="132">
        <f>C1091+C1093+C1095+C1114+C1116+C1117+C1120+C1124+C1126</f>
        <v>83.1</v>
      </c>
    </row>
    <row r="1071" spans="1:12" s="59" customFormat="1" ht="24.75" customHeight="1">
      <c r="A1071" s="86" t="s">
        <v>307</v>
      </c>
      <c r="B1071" s="34">
        <v>20</v>
      </c>
      <c r="C1071" s="34">
        <v>20</v>
      </c>
      <c r="D1071" s="243"/>
      <c r="E1071" s="101"/>
      <c r="F1071" s="101"/>
      <c r="G1071" s="101"/>
      <c r="H1071" s="110"/>
      <c r="I1071" s="110"/>
      <c r="K1071" s="44" t="s">
        <v>25</v>
      </c>
      <c r="L1071" s="132">
        <f>D1159</f>
        <v>100</v>
      </c>
    </row>
    <row r="1072" spans="1:12" s="59" customFormat="1" ht="24.75" customHeight="1">
      <c r="A1072" s="86" t="s">
        <v>308</v>
      </c>
      <c r="B1072" s="34">
        <v>140</v>
      </c>
      <c r="C1072" s="34">
        <v>140</v>
      </c>
      <c r="D1072" s="243"/>
      <c r="E1072" s="101"/>
      <c r="F1072" s="101"/>
      <c r="G1072" s="101"/>
      <c r="H1072" s="110"/>
      <c r="I1072" s="226"/>
      <c r="K1072" s="44" t="s">
        <v>29</v>
      </c>
      <c r="L1072" s="132">
        <f>C1135</f>
        <v>12</v>
      </c>
    </row>
    <row r="1073" spans="1:12" s="59" customFormat="1" ht="24.75" customHeight="1">
      <c r="A1073" s="86" t="s">
        <v>42</v>
      </c>
      <c r="B1073" s="47">
        <v>2.2</v>
      </c>
      <c r="C1073" s="47">
        <v>2.2</v>
      </c>
      <c r="D1073" s="243"/>
      <c r="E1073" s="47"/>
      <c r="F1073" s="47"/>
      <c r="G1073" s="47"/>
      <c r="H1073" s="72"/>
      <c r="I1073" s="244"/>
      <c r="K1073" s="44" t="s">
        <v>85</v>
      </c>
      <c r="L1073" s="130">
        <f>C1083</f>
        <v>100</v>
      </c>
    </row>
    <row r="1074" spans="1:12" s="59" customFormat="1" ht="24.75" customHeight="1">
      <c r="A1074" s="86" t="s">
        <v>106</v>
      </c>
      <c r="B1074" s="72">
        <v>3</v>
      </c>
      <c r="C1074" s="72">
        <v>3</v>
      </c>
      <c r="D1074" s="243"/>
      <c r="E1074" s="47"/>
      <c r="F1074" s="47"/>
      <c r="G1074" s="47"/>
      <c r="H1074" s="72"/>
      <c r="I1074" s="100"/>
      <c r="K1074" s="46" t="s">
        <v>86</v>
      </c>
      <c r="L1074" s="130"/>
    </row>
    <row r="1075" spans="1:12" s="59" customFormat="1" ht="43.5" customHeight="1">
      <c r="A1075" s="351" t="s">
        <v>309</v>
      </c>
      <c r="B1075" s="351"/>
      <c r="C1075" s="351"/>
      <c r="D1075" s="115" t="s">
        <v>310</v>
      </c>
      <c r="E1075" s="98">
        <v>2</v>
      </c>
      <c r="F1075" s="98">
        <v>4</v>
      </c>
      <c r="G1075" s="98">
        <v>7.5</v>
      </c>
      <c r="H1075" s="27">
        <f>E1075*4+F1075*9+G1075*4</f>
        <v>74</v>
      </c>
      <c r="I1075" s="30">
        <v>0</v>
      </c>
      <c r="K1075" s="44" t="s">
        <v>24</v>
      </c>
      <c r="L1075" s="132">
        <f>C1080+C1073+C1136+C1150+C1158</f>
        <v>34.2</v>
      </c>
    </row>
    <row r="1076" spans="1:12" s="59" customFormat="1" ht="24.75" customHeight="1">
      <c r="A1076" s="90" t="s">
        <v>46</v>
      </c>
      <c r="B1076" s="48">
        <v>20</v>
      </c>
      <c r="C1076" s="48">
        <v>20</v>
      </c>
      <c r="D1076" s="48"/>
      <c r="E1076" s="116"/>
      <c r="F1076" s="116"/>
      <c r="G1076" s="116"/>
      <c r="H1076" s="177"/>
      <c r="I1076" s="97"/>
      <c r="K1076" s="44" t="s">
        <v>30</v>
      </c>
      <c r="L1076" s="130"/>
    </row>
    <row r="1077" spans="1:12" s="59" customFormat="1" ht="24.75" customHeight="1">
      <c r="A1077" s="63" t="s">
        <v>311</v>
      </c>
      <c r="B1077" s="76">
        <v>4.5</v>
      </c>
      <c r="C1077" s="76">
        <v>4</v>
      </c>
      <c r="D1077" s="48"/>
      <c r="E1077" s="116"/>
      <c r="F1077" s="116"/>
      <c r="G1077" s="116"/>
      <c r="H1077" s="177"/>
      <c r="I1077" s="97"/>
      <c r="K1077" s="44" t="s">
        <v>145</v>
      </c>
      <c r="L1077" s="130"/>
    </row>
    <row r="1078" spans="1:12" s="59" customFormat="1" ht="43.5" customHeight="1">
      <c r="A1078" s="343" t="s">
        <v>117</v>
      </c>
      <c r="B1078" s="343"/>
      <c r="C1078" s="343"/>
      <c r="D1078" s="184">
        <v>150</v>
      </c>
      <c r="E1078" s="29">
        <v>3</v>
      </c>
      <c r="F1078" s="29">
        <v>2.3</v>
      </c>
      <c r="G1078" s="29">
        <v>17.5</v>
      </c>
      <c r="H1078" s="27">
        <f>G1078*4+F1078*9+E1078*4</f>
        <v>102.7</v>
      </c>
      <c r="I1078" s="30">
        <v>0.52</v>
      </c>
      <c r="K1078" s="43" t="s">
        <v>87</v>
      </c>
      <c r="L1078" s="130">
        <f>C1079+C1156</f>
        <v>4</v>
      </c>
    </row>
    <row r="1079" spans="1:12" s="59" customFormat="1" ht="24.75" customHeight="1">
      <c r="A1079" s="90" t="s">
        <v>93</v>
      </c>
      <c r="B1079" s="48">
        <v>2</v>
      </c>
      <c r="C1079" s="48">
        <v>2</v>
      </c>
      <c r="D1079" s="48"/>
      <c r="E1079" s="96"/>
      <c r="F1079" s="96"/>
      <c r="G1079" s="96"/>
      <c r="H1079" s="49"/>
      <c r="I1079" s="97"/>
      <c r="K1079" s="44" t="s">
        <v>31</v>
      </c>
      <c r="L1079" s="130"/>
    </row>
    <row r="1080" spans="1:12" s="59" customFormat="1" ht="24.75" customHeight="1">
      <c r="A1080" s="90" t="s">
        <v>42</v>
      </c>
      <c r="B1080" s="48">
        <v>12</v>
      </c>
      <c r="C1080" s="48">
        <v>12</v>
      </c>
      <c r="D1080" s="48"/>
      <c r="E1080" s="96"/>
      <c r="F1080" s="96"/>
      <c r="G1080" s="96"/>
      <c r="H1080" s="49"/>
      <c r="I1080" s="97"/>
      <c r="K1080" s="44" t="s">
        <v>100</v>
      </c>
      <c r="L1080" s="132">
        <f>C1107</f>
        <v>16</v>
      </c>
    </row>
    <row r="1081" spans="1:12" s="59" customFormat="1" ht="24.75" customHeight="1">
      <c r="A1081" s="90" t="s">
        <v>90</v>
      </c>
      <c r="B1081" s="48">
        <v>70</v>
      </c>
      <c r="C1081" s="48">
        <v>70</v>
      </c>
      <c r="D1081" s="48"/>
      <c r="E1081" s="96"/>
      <c r="F1081" s="96"/>
      <c r="G1081" s="96"/>
      <c r="H1081" s="96"/>
      <c r="I1081" s="96"/>
      <c r="K1081" s="43" t="s">
        <v>88</v>
      </c>
      <c r="L1081" s="130"/>
    </row>
    <row r="1082" spans="1:12" s="59" customFormat="1" ht="24.75" customHeight="1">
      <c r="A1082" s="352" t="s">
        <v>105</v>
      </c>
      <c r="B1082" s="352"/>
      <c r="C1082" s="352"/>
      <c r="D1082" s="185"/>
      <c r="E1082" s="50">
        <f>E1083</f>
        <v>0.8</v>
      </c>
      <c r="F1082" s="50">
        <f>F1083</f>
        <v>0.2</v>
      </c>
      <c r="G1082" s="50">
        <f>G1083</f>
        <v>15.8</v>
      </c>
      <c r="H1082" s="50">
        <f>H1083</f>
        <v>68.2</v>
      </c>
      <c r="I1082" s="50">
        <f>I1083</f>
        <v>4</v>
      </c>
      <c r="K1082" s="44" t="s">
        <v>32</v>
      </c>
      <c r="L1082" s="132">
        <f>C1122</f>
        <v>84</v>
      </c>
    </row>
    <row r="1083" spans="1:12" s="59" customFormat="1" ht="24.75" customHeight="1">
      <c r="A1083" s="312" t="s">
        <v>158</v>
      </c>
      <c r="B1083" s="184">
        <v>100</v>
      </c>
      <c r="C1083" s="184">
        <v>100</v>
      </c>
      <c r="D1083" s="184">
        <v>100</v>
      </c>
      <c r="E1083" s="29">
        <v>0.8</v>
      </c>
      <c r="F1083" s="29">
        <v>0.2</v>
      </c>
      <c r="G1083" s="29">
        <v>15.8</v>
      </c>
      <c r="H1083" s="27">
        <f>E1083*4+F1083*9+G1083*4</f>
        <v>68.2</v>
      </c>
      <c r="I1083" s="30">
        <v>4</v>
      </c>
      <c r="K1083" s="46" t="s">
        <v>33</v>
      </c>
      <c r="L1083" s="132">
        <f>C1081+C1132+C1072+C1142+C1154+C1152+C1157</f>
        <v>489</v>
      </c>
    </row>
    <row r="1084" spans="1:12" s="59" customFormat="1" ht="24.75" customHeight="1">
      <c r="A1084" s="341" t="s">
        <v>11</v>
      </c>
      <c r="B1084" s="341"/>
      <c r="C1084" s="341"/>
      <c r="D1084" s="316">
        <f>D1090+215+D1121+D1127+D1134</f>
        <v>545</v>
      </c>
      <c r="E1084" s="50">
        <f>E1090+E1106+E1121+E1127+E1134+E1137+E1139</f>
        <v>24.07142857142857</v>
      </c>
      <c r="F1084" s="50">
        <f>F1090+F1106+F1121+F1127+F1134+F1137+F1139</f>
        <v>13.942857142857143</v>
      </c>
      <c r="G1084" s="50">
        <f>G1090+G1106+G1121+G1127+G1134+G1137+G1139</f>
        <v>54.528571428571425</v>
      </c>
      <c r="H1084" s="40">
        <f>H1090+H1106+H1121+H1127+H1134+H1137+H1139</f>
        <v>441.9428571428572</v>
      </c>
      <c r="I1084" s="50">
        <f>I1090+I1106+I1121+I1127+I1134+I1137+I1139</f>
        <v>10.363076923076923</v>
      </c>
      <c r="K1084" s="43" t="s">
        <v>34</v>
      </c>
      <c r="L1084" s="132">
        <f>C1147</f>
        <v>72</v>
      </c>
    </row>
    <row r="1085" spans="1:12" s="59" customFormat="1" ht="43.5" customHeight="1">
      <c r="A1085" s="339" t="s">
        <v>234</v>
      </c>
      <c r="B1085" s="339"/>
      <c r="C1085" s="339"/>
      <c r="D1085" s="184">
        <v>40</v>
      </c>
      <c r="E1085" s="2">
        <v>0.6</v>
      </c>
      <c r="F1085" s="2">
        <v>2</v>
      </c>
      <c r="G1085" s="2">
        <v>3</v>
      </c>
      <c r="H1085" s="27">
        <f>E1085*4+F1085*9+G1085*4</f>
        <v>32.4</v>
      </c>
      <c r="I1085" s="8">
        <v>0.84</v>
      </c>
      <c r="K1085" s="43" t="s">
        <v>35</v>
      </c>
      <c r="L1085" s="132">
        <f>C1119+C1148</f>
        <v>14</v>
      </c>
    </row>
    <row r="1086" spans="1:12" s="59" customFormat="1" ht="24.75" customHeight="1">
      <c r="A1086" s="26" t="s">
        <v>80</v>
      </c>
      <c r="B1086" s="74">
        <f>C1086*1.25</f>
        <v>52.5</v>
      </c>
      <c r="C1086" s="74">
        <v>42</v>
      </c>
      <c r="D1086" s="48"/>
      <c r="E1086" s="81"/>
      <c r="F1086" s="81"/>
      <c r="G1086" s="81"/>
      <c r="H1086" s="49"/>
      <c r="I1086" s="230"/>
      <c r="K1086" s="44" t="s">
        <v>101</v>
      </c>
      <c r="L1086" s="130">
        <f>C1077</f>
        <v>4</v>
      </c>
    </row>
    <row r="1087" spans="1:12" ht="24.75" customHeight="1">
      <c r="A1087" s="63" t="s">
        <v>47</v>
      </c>
      <c r="B1087" s="74">
        <f>C1087*1.33</f>
        <v>55.86</v>
      </c>
      <c r="C1087" s="74">
        <v>42</v>
      </c>
      <c r="D1087" s="48"/>
      <c r="E1087" s="81"/>
      <c r="F1087" s="81"/>
      <c r="G1087" s="81"/>
      <c r="H1087" s="27"/>
      <c r="I1087" s="230"/>
      <c r="K1087" s="43" t="s">
        <v>36</v>
      </c>
      <c r="L1087" s="132">
        <f>C1133+C1118+C1074+C1153</f>
        <v>9.8</v>
      </c>
    </row>
    <row r="1088" spans="1:12" ht="24.75" customHeight="1">
      <c r="A1088" s="26" t="s">
        <v>48</v>
      </c>
      <c r="B1088" s="33">
        <v>2</v>
      </c>
      <c r="C1088" s="33">
        <v>2</v>
      </c>
      <c r="D1088" s="34"/>
      <c r="E1088" s="82"/>
      <c r="F1088" s="82"/>
      <c r="G1088" s="82"/>
      <c r="H1088" s="72"/>
      <c r="I1088" s="8"/>
      <c r="K1088" s="43" t="s">
        <v>27</v>
      </c>
      <c r="L1088" s="132">
        <f>C1096</f>
        <v>3</v>
      </c>
    </row>
    <row r="1089" spans="1:12" ht="24.75" customHeight="1">
      <c r="A1089" s="333" t="s">
        <v>139</v>
      </c>
      <c r="B1089" s="333"/>
      <c r="C1089" s="333"/>
      <c r="D1089" s="333"/>
      <c r="E1089" s="333"/>
      <c r="F1089" s="333"/>
      <c r="G1089" s="333"/>
      <c r="H1089" s="333"/>
      <c r="I1089" s="333"/>
      <c r="K1089" s="44" t="s">
        <v>37</v>
      </c>
      <c r="L1089" s="131">
        <f>C1149</f>
        <v>5</v>
      </c>
    </row>
    <row r="1090" spans="1:12" ht="24.75" customHeight="1">
      <c r="A1090" s="353" t="s">
        <v>312</v>
      </c>
      <c r="B1090" s="356"/>
      <c r="C1090" s="356"/>
      <c r="D1090" s="319">
        <v>40</v>
      </c>
      <c r="E1090" s="6">
        <v>0.6</v>
      </c>
      <c r="F1090" s="6">
        <v>2.4</v>
      </c>
      <c r="G1090" s="6">
        <v>2.8</v>
      </c>
      <c r="H1090" s="91">
        <f>G1090*4+F1090*9+E1090*4</f>
        <v>35.199999999999996</v>
      </c>
      <c r="I1090" s="8">
        <v>0.49</v>
      </c>
      <c r="K1090" s="44" t="s">
        <v>141</v>
      </c>
      <c r="L1090" s="245"/>
    </row>
    <row r="1091" spans="1:11" ht="24.75" customHeight="1">
      <c r="A1091" s="26" t="s">
        <v>80</v>
      </c>
      <c r="B1091" s="74">
        <f>C1091*1.25</f>
        <v>22.5</v>
      </c>
      <c r="C1091" s="74">
        <v>18</v>
      </c>
      <c r="D1091" s="319"/>
      <c r="E1091" s="6"/>
      <c r="F1091" s="6"/>
      <c r="G1091" s="6"/>
      <c r="H1091" s="91"/>
      <c r="I1091" s="73"/>
      <c r="K1091" s="44" t="s">
        <v>142</v>
      </c>
    </row>
    <row r="1092" spans="1:9" ht="24.75" customHeight="1">
      <c r="A1092" s="26" t="s">
        <v>47</v>
      </c>
      <c r="B1092" s="74">
        <f>C1092*1.33</f>
        <v>23.94</v>
      </c>
      <c r="C1092" s="74">
        <v>18</v>
      </c>
      <c r="D1092" s="319"/>
      <c r="E1092" s="98"/>
      <c r="F1092" s="6"/>
      <c r="G1092" s="6"/>
      <c r="H1092" s="91"/>
      <c r="I1092" s="73"/>
    </row>
    <row r="1093" spans="1:9" ht="24.75" customHeight="1">
      <c r="A1093" s="63" t="s">
        <v>55</v>
      </c>
      <c r="B1093" s="74">
        <f>C1093*1.25</f>
        <v>22.5</v>
      </c>
      <c r="C1093" s="74">
        <v>18</v>
      </c>
      <c r="D1093" s="319"/>
      <c r="E1093" s="6"/>
      <c r="F1093" s="6"/>
      <c r="G1093" s="6"/>
      <c r="H1093" s="91"/>
      <c r="I1093" s="73"/>
    </row>
    <row r="1094" spans="1:9" s="59" customFormat="1" ht="24.75" customHeight="1">
      <c r="A1094" s="121" t="s">
        <v>47</v>
      </c>
      <c r="B1094" s="74">
        <f>C1094*1.33</f>
        <v>23.94</v>
      </c>
      <c r="C1094" s="74">
        <v>18</v>
      </c>
      <c r="D1094" s="319"/>
      <c r="E1094" s="98"/>
      <c r="F1094" s="6"/>
      <c r="G1094" s="6"/>
      <c r="H1094" s="91"/>
      <c r="I1094" s="73"/>
    </row>
    <row r="1095" spans="1:9" s="59" customFormat="1" ht="24.75" customHeight="1">
      <c r="A1095" s="63" t="s">
        <v>56</v>
      </c>
      <c r="B1095" s="74">
        <f>C1095*1.19</f>
        <v>9.52</v>
      </c>
      <c r="C1095" s="74">
        <v>8</v>
      </c>
      <c r="D1095" s="319"/>
      <c r="E1095" s="6"/>
      <c r="F1095" s="6"/>
      <c r="G1095" s="6"/>
      <c r="H1095" s="91"/>
      <c r="I1095" s="73"/>
    </row>
    <row r="1096" spans="1:9" s="59" customFormat="1" ht="24.75" customHeight="1">
      <c r="A1096" s="63" t="s">
        <v>48</v>
      </c>
      <c r="B1096" s="76">
        <v>3</v>
      </c>
      <c r="C1096" s="74">
        <v>3</v>
      </c>
      <c r="D1096" s="319"/>
      <c r="E1096" s="81"/>
      <c r="F1096" s="81"/>
      <c r="G1096" s="81"/>
      <c r="H1096" s="49"/>
      <c r="I1096" s="73"/>
    </row>
    <row r="1097" spans="1:9" s="59" customFormat="1" ht="24.75" customHeight="1">
      <c r="A1097" s="333" t="s">
        <v>139</v>
      </c>
      <c r="B1097" s="333"/>
      <c r="C1097" s="333"/>
      <c r="D1097" s="333"/>
      <c r="E1097" s="333"/>
      <c r="F1097" s="333"/>
      <c r="G1097" s="333"/>
      <c r="H1097" s="333"/>
      <c r="I1097" s="333"/>
    </row>
    <row r="1098" spans="1:9" s="59" customFormat="1" ht="43.5" customHeight="1">
      <c r="A1098" s="334" t="s">
        <v>165</v>
      </c>
      <c r="B1098" s="334"/>
      <c r="C1098" s="334"/>
      <c r="D1098" s="184">
        <v>40</v>
      </c>
      <c r="E1098" s="29">
        <v>0.5</v>
      </c>
      <c r="F1098" s="29">
        <v>2</v>
      </c>
      <c r="G1098" s="29">
        <v>1.9</v>
      </c>
      <c r="H1098" s="92">
        <f>E1098*4+F1098*9+G1098*4</f>
        <v>27.6</v>
      </c>
      <c r="I1098" s="30">
        <v>10</v>
      </c>
    </row>
    <row r="1099" spans="1:9" s="59" customFormat="1" ht="24.75" customHeight="1">
      <c r="A1099" s="71" t="s">
        <v>166</v>
      </c>
      <c r="B1099" s="82">
        <f>C1099*1.02</f>
        <v>20.4</v>
      </c>
      <c r="C1099" s="33">
        <v>20</v>
      </c>
      <c r="D1099" s="34"/>
      <c r="E1099" s="47"/>
      <c r="F1099" s="47"/>
      <c r="G1099" s="47"/>
      <c r="H1099" s="72"/>
      <c r="I1099" s="100"/>
    </row>
    <row r="1100" spans="1:9" s="59" customFormat="1" ht="24.75" customHeight="1">
      <c r="A1100" s="26" t="s">
        <v>167</v>
      </c>
      <c r="B1100" s="39">
        <f>C1100*1.18</f>
        <v>23.599999999999998</v>
      </c>
      <c r="C1100" s="33">
        <v>20</v>
      </c>
      <c r="D1100" s="34"/>
      <c r="E1100" s="47"/>
      <c r="F1100" s="47"/>
      <c r="G1100" s="47"/>
      <c r="H1100" s="72"/>
      <c r="I1100" s="100"/>
    </row>
    <row r="1101" spans="1:9" ht="24.75" customHeight="1">
      <c r="A1101" s="63" t="s">
        <v>179</v>
      </c>
      <c r="B1101" s="39">
        <f>C1101*1.33</f>
        <v>9.31</v>
      </c>
      <c r="C1101" s="33">
        <v>7</v>
      </c>
      <c r="D1101" s="34"/>
      <c r="E1101" s="47"/>
      <c r="F1101" s="47"/>
      <c r="G1101" s="96"/>
      <c r="H1101" s="49"/>
      <c r="I1101" s="94"/>
    </row>
    <row r="1102" spans="1:9" ht="24.75" customHeight="1">
      <c r="A1102" s="26" t="s">
        <v>175</v>
      </c>
      <c r="B1102" s="82">
        <f>C1102*1.02</f>
        <v>14.280000000000001</v>
      </c>
      <c r="C1102" s="33">
        <v>14</v>
      </c>
      <c r="D1102" s="34"/>
      <c r="E1102" s="47"/>
      <c r="F1102" s="96"/>
      <c r="G1102" s="96"/>
      <c r="H1102" s="49"/>
      <c r="I1102" s="94"/>
    </row>
    <row r="1103" spans="1:9" ht="24.75" customHeight="1">
      <c r="A1103" s="26" t="s">
        <v>169</v>
      </c>
      <c r="B1103" s="39">
        <f>C1103*1.05</f>
        <v>14.700000000000001</v>
      </c>
      <c r="C1103" s="33">
        <v>14</v>
      </c>
      <c r="D1103" s="34"/>
      <c r="E1103" s="47"/>
      <c r="F1103" s="96"/>
      <c r="G1103" s="96"/>
      <c r="H1103" s="49"/>
      <c r="I1103" s="94"/>
    </row>
    <row r="1104" spans="1:9" ht="43.5" customHeight="1">
      <c r="A1104" s="105" t="s">
        <v>176</v>
      </c>
      <c r="B1104" s="39">
        <v>2</v>
      </c>
      <c r="C1104" s="33">
        <v>2</v>
      </c>
      <c r="D1104" s="34"/>
      <c r="E1104" s="47"/>
      <c r="F1104" s="96"/>
      <c r="G1104" s="96"/>
      <c r="H1104" s="49"/>
      <c r="I1104" s="94"/>
    </row>
    <row r="1105" spans="1:9" ht="43.5" customHeight="1">
      <c r="A1105" s="90" t="s">
        <v>164</v>
      </c>
      <c r="B1105" s="96">
        <f>C1105*1.35</f>
        <v>2.7</v>
      </c>
      <c r="C1105" s="49">
        <v>2</v>
      </c>
      <c r="D1105" s="48"/>
      <c r="E1105" s="96"/>
      <c r="F1105" s="96"/>
      <c r="G1105" s="96"/>
      <c r="H1105" s="27"/>
      <c r="I1105" s="231"/>
    </row>
    <row r="1106" spans="1:9" ht="43.5" customHeight="1">
      <c r="A1106" s="339" t="s">
        <v>313</v>
      </c>
      <c r="B1106" s="339"/>
      <c r="C1106" s="339"/>
      <c r="D1106" s="165" t="s">
        <v>124</v>
      </c>
      <c r="E1106" s="2">
        <v>3.3</v>
      </c>
      <c r="F1106" s="2">
        <v>3.4</v>
      </c>
      <c r="G1106" s="2">
        <v>13</v>
      </c>
      <c r="H1106" s="27">
        <f>E1106*4+F1106*9+G1106*4</f>
        <v>95.8</v>
      </c>
      <c r="I1106" s="8">
        <v>2.6</v>
      </c>
    </row>
    <row r="1107" spans="1:9" ht="24.75" customHeight="1">
      <c r="A1107" s="69" t="s">
        <v>49</v>
      </c>
      <c r="B1107" s="57">
        <f>C1107*1.36</f>
        <v>21.76</v>
      </c>
      <c r="C1107" s="57">
        <v>16</v>
      </c>
      <c r="D1107" s="47"/>
      <c r="E1107" s="47"/>
      <c r="F1107" s="29"/>
      <c r="G1107" s="29"/>
      <c r="H1107" s="27"/>
      <c r="I1107" s="47"/>
    </row>
    <row r="1108" spans="1:9" ht="24.75" customHeight="1">
      <c r="A1108" s="69" t="s">
        <v>50</v>
      </c>
      <c r="B1108" s="57">
        <f>C1108*1.18</f>
        <v>18.88</v>
      </c>
      <c r="C1108" s="57">
        <v>16</v>
      </c>
      <c r="D1108" s="47"/>
      <c r="E1108" s="47"/>
      <c r="F1108" s="47"/>
      <c r="G1108" s="47"/>
      <c r="H1108" s="72"/>
      <c r="I1108" s="47"/>
    </row>
    <row r="1109" spans="1:9" s="59" customFormat="1" ht="24.75" customHeight="1">
      <c r="A1109" s="63" t="s">
        <v>51</v>
      </c>
      <c r="B1109" s="74">
        <f>C1109*1.33</f>
        <v>79.80000000000001</v>
      </c>
      <c r="C1109" s="76">
        <v>60</v>
      </c>
      <c r="D1109" s="48"/>
      <c r="E1109" s="81"/>
      <c r="F1109" s="81"/>
      <c r="G1109" s="81"/>
      <c r="H1109" s="49"/>
      <c r="I1109" s="1"/>
    </row>
    <row r="1110" spans="1:9" s="59" customFormat="1" ht="24.75" customHeight="1">
      <c r="A1110" s="63" t="s">
        <v>52</v>
      </c>
      <c r="B1110" s="74">
        <f>C1110*1.43</f>
        <v>85.8</v>
      </c>
      <c r="C1110" s="76">
        <v>60</v>
      </c>
      <c r="D1110" s="48"/>
      <c r="E1110" s="81"/>
      <c r="F1110" s="81"/>
      <c r="G1110" s="81"/>
      <c r="H1110" s="49"/>
      <c r="I1110" s="76"/>
    </row>
    <row r="1111" spans="1:9" s="59" customFormat="1" ht="24.75" customHeight="1">
      <c r="A1111" s="63" t="s">
        <v>53</v>
      </c>
      <c r="B1111" s="74">
        <f>C1111*1.54</f>
        <v>92.4</v>
      </c>
      <c r="C1111" s="76">
        <v>60</v>
      </c>
      <c r="D1111" s="48"/>
      <c r="E1111" s="81"/>
      <c r="F1111" s="81"/>
      <c r="G1111" s="81"/>
      <c r="H1111" s="49"/>
      <c r="I1111" s="76"/>
    </row>
    <row r="1112" spans="1:9" s="59" customFormat="1" ht="24.75" customHeight="1">
      <c r="A1112" s="63" t="s">
        <v>54</v>
      </c>
      <c r="B1112" s="74">
        <f>C1112*1.67</f>
        <v>100.19999999999999</v>
      </c>
      <c r="C1112" s="76">
        <v>60</v>
      </c>
      <c r="D1112" s="48"/>
      <c r="E1112" s="81"/>
      <c r="F1112" s="81"/>
      <c r="G1112" s="81"/>
      <c r="H1112" s="49"/>
      <c r="I1112" s="76"/>
    </row>
    <row r="1113" spans="1:9" s="59" customFormat="1" ht="43.5" customHeight="1">
      <c r="A1113" s="108" t="s">
        <v>314</v>
      </c>
      <c r="B1113" s="76">
        <v>4</v>
      </c>
      <c r="C1113" s="76">
        <v>4</v>
      </c>
      <c r="D1113" s="48"/>
      <c r="E1113" s="81"/>
      <c r="F1113" s="81"/>
      <c r="G1113" s="81"/>
      <c r="H1113" s="49"/>
      <c r="I1113" s="76"/>
    </row>
    <row r="1114" spans="1:9" s="59" customFormat="1" ht="24.75" customHeight="1">
      <c r="A1114" s="63" t="s">
        <v>55</v>
      </c>
      <c r="B1114" s="74">
        <f>C1114*1.25</f>
        <v>10</v>
      </c>
      <c r="C1114" s="76">
        <v>8</v>
      </c>
      <c r="D1114" s="48"/>
      <c r="E1114" s="81"/>
      <c r="F1114" s="81"/>
      <c r="G1114" s="81"/>
      <c r="H1114" s="49"/>
      <c r="I1114" s="76"/>
    </row>
    <row r="1115" spans="1:9" s="59" customFormat="1" ht="24.75" customHeight="1">
      <c r="A1115" s="63" t="s">
        <v>47</v>
      </c>
      <c r="B1115" s="74">
        <f>C1115*1.33</f>
        <v>10.64</v>
      </c>
      <c r="C1115" s="76">
        <v>8</v>
      </c>
      <c r="D1115" s="48"/>
      <c r="E1115" s="81"/>
      <c r="F1115" s="81"/>
      <c r="G1115" s="81"/>
      <c r="H1115" s="49"/>
      <c r="I1115" s="76"/>
    </row>
    <row r="1116" spans="1:9" s="59" customFormat="1" ht="24.75" customHeight="1">
      <c r="A1116" s="63" t="s">
        <v>56</v>
      </c>
      <c r="B1116" s="74">
        <f>C1116*1.19</f>
        <v>4.76</v>
      </c>
      <c r="C1116" s="76">
        <v>4</v>
      </c>
      <c r="D1116" s="48"/>
      <c r="E1116" s="81"/>
      <c r="F1116" s="81"/>
      <c r="G1116" s="81"/>
      <c r="H1116" s="49"/>
      <c r="I1116" s="76"/>
    </row>
    <row r="1117" spans="1:9" s="59" customFormat="1" ht="24.75" customHeight="1">
      <c r="A1117" s="63" t="s">
        <v>127</v>
      </c>
      <c r="B1117" s="74">
        <f>C1117*1.82</f>
        <v>21.84</v>
      </c>
      <c r="C1117" s="76">
        <v>12</v>
      </c>
      <c r="D1117" s="48"/>
      <c r="E1117" s="81"/>
      <c r="F1117" s="81"/>
      <c r="G1117" s="81"/>
      <c r="H1117" s="49"/>
      <c r="I1117" s="76"/>
    </row>
    <row r="1118" spans="1:9" ht="24.75" customHeight="1">
      <c r="A1118" s="63" t="s">
        <v>43</v>
      </c>
      <c r="B1118" s="76">
        <v>3</v>
      </c>
      <c r="C1118" s="76">
        <v>3</v>
      </c>
      <c r="D1118" s="48"/>
      <c r="E1118" s="81"/>
      <c r="F1118" s="81"/>
      <c r="G1118" s="81"/>
      <c r="H1118" s="49"/>
      <c r="I1118" s="76"/>
    </row>
    <row r="1119" spans="1:9" ht="24.75" customHeight="1">
      <c r="A1119" s="63" t="s">
        <v>57</v>
      </c>
      <c r="B1119" s="76">
        <v>5</v>
      </c>
      <c r="C1119" s="76">
        <v>5</v>
      </c>
      <c r="D1119" s="48"/>
      <c r="E1119" s="81"/>
      <c r="F1119" s="81"/>
      <c r="G1119" s="81"/>
      <c r="H1119" s="49"/>
      <c r="I1119" s="76"/>
    </row>
    <row r="1120" spans="1:9" ht="24.75" customHeight="1">
      <c r="A1120" s="90" t="s">
        <v>236</v>
      </c>
      <c r="B1120" s="48">
        <v>0.1</v>
      </c>
      <c r="C1120" s="48">
        <v>0.1</v>
      </c>
      <c r="D1120" s="193"/>
      <c r="E1120" s="194"/>
      <c r="F1120" s="194"/>
      <c r="G1120" s="194"/>
      <c r="H1120" s="73"/>
      <c r="I1120" s="73"/>
    </row>
    <row r="1121" spans="1:9" ht="43.5" customHeight="1">
      <c r="A1121" s="337" t="s">
        <v>315</v>
      </c>
      <c r="B1121" s="337"/>
      <c r="C1121" s="337"/>
      <c r="D1121" s="184">
        <v>70</v>
      </c>
      <c r="E1121" s="29">
        <v>15.2</v>
      </c>
      <c r="F1121" s="29">
        <v>4.9</v>
      </c>
      <c r="G1121" s="29">
        <v>2.5</v>
      </c>
      <c r="H1121" s="27">
        <f>E1121*4+F1121*9+G1121*4</f>
        <v>114.9</v>
      </c>
      <c r="I1121" s="30">
        <v>0.25</v>
      </c>
    </row>
    <row r="1122" spans="1:9" ht="43.5" customHeight="1">
      <c r="A1122" s="129" t="s">
        <v>316</v>
      </c>
      <c r="B1122" s="139">
        <f>C1122*1.43</f>
        <v>120.11999999999999</v>
      </c>
      <c r="C1122" s="74">
        <v>84</v>
      </c>
      <c r="D1122" s="48"/>
      <c r="E1122" s="81"/>
      <c r="F1122" s="81"/>
      <c r="G1122" s="81"/>
      <c r="H1122" s="74"/>
      <c r="I1122" s="95"/>
    </row>
    <row r="1123" spans="1:9" ht="43.5" customHeight="1">
      <c r="A1123" s="65" t="s">
        <v>317</v>
      </c>
      <c r="B1123" s="139">
        <f>C1123*1.35</f>
        <v>116.10000000000001</v>
      </c>
      <c r="C1123" s="74">
        <v>86</v>
      </c>
      <c r="D1123" s="48"/>
      <c r="E1123" s="81"/>
      <c r="F1123" s="81"/>
      <c r="G1123" s="81"/>
      <c r="H1123" s="74"/>
      <c r="I1123" s="95"/>
    </row>
    <row r="1124" spans="1:9" ht="24.75" customHeight="1">
      <c r="A1124" s="63" t="s">
        <v>55</v>
      </c>
      <c r="B1124" s="96">
        <f>C1124*1.25</f>
        <v>12.5</v>
      </c>
      <c r="C1124" s="49">
        <v>10</v>
      </c>
      <c r="D1124" s="48"/>
      <c r="E1124" s="81"/>
      <c r="F1124" s="81"/>
      <c r="G1124" s="81"/>
      <c r="H1124" s="74"/>
      <c r="I1124" s="95"/>
    </row>
    <row r="1125" spans="1:9" ht="24.75" customHeight="1">
      <c r="A1125" s="63" t="s">
        <v>47</v>
      </c>
      <c r="B1125" s="96">
        <f>C1125*1.33</f>
        <v>13.3</v>
      </c>
      <c r="C1125" s="49">
        <v>10</v>
      </c>
      <c r="D1125" s="48"/>
      <c r="E1125" s="81"/>
      <c r="F1125" s="81"/>
      <c r="G1125" s="81"/>
      <c r="H1125" s="74"/>
      <c r="I1125" s="95"/>
    </row>
    <row r="1126" spans="1:9" ht="24.75" customHeight="1">
      <c r="A1126" s="37" t="s">
        <v>56</v>
      </c>
      <c r="B1126" s="74">
        <f>C1126*1.19</f>
        <v>5.949999999999999</v>
      </c>
      <c r="C1126" s="74">
        <v>5</v>
      </c>
      <c r="D1126" s="48"/>
      <c r="E1126" s="81"/>
      <c r="F1126" s="81"/>
      <c r="G1126" s="81"/>
      <c r="H1126" s="74"/>
      <c r="I1126" s="95"/>
    </row>
    <row r="1127" spans="1:9" ht="24.75" customHeight="1">
      <c r="A1127" s="359" t="s">
        <v>180</v>
      </c>
      <c r="B1127" s="359"/>
      <c r="C1127" s="359"/>
      <c r="D1127" s="184">
        <v>100</v>
      </c>
      <c r="E1127" s="83">
        <v>1.9</v>
      </c>
      <c r="F1127" s="83">
        <v>2.8</v>
      </c>
      <c r="G1127" s="83">
        <v>11.9</v>
      </c>
      <c r="H1127" s="27">
        <f>E1127*4+F1127*9+G1127*4</f>
        <v>80.4</v>
      </c>
      <c r="I1127" s="83">
        <v>6.923076923076923</v>
      </c>
    </row>
    <row r="1128" spans="1:9" ht="24.75" customHeight="1">
      <c r="A1128" s="26" t="s">
        <v>51</v>
      </c>
      <c r="B1128" s="39">
        <f>C1128*1.33</f>
        <v>113.05000000000001</v>
      </c>
      <c r="C1128" s="33">
        <v>85</v>
      </c>
      <c r="D1128" s="34"/>
      <c r="E1128" s="82"/>
      <c r="F1128" s="82"/>
      <c r="G1128" s="82"/>
      <c r="H1128" s="72"/>
      <c r="I1128" s="53"/>
    </row>
    <row r="1129" spans="1:9" ht="24.75" customHeight="1">
      <c r="A1129" s="26" t="s">
        <v>52</v>
      </c>
      <c r="B1129" s="39">
        <f>C1129*1.43</f>
        <v>121.55</v>
      </c>
      <c r="C1129" s="33">
        <v>85</v>
      </c>
      <c r="D1129" s="34"/>
      <c r="E1129" s="82"/>
      <c r="F1129" s="82"/>
      <c r="G1129" s="82"/>
      <c r="H1129" s="72"/>
      <c r="I1129" s="54"/>
    </row>
    <row r="1130" spans="1:9" ht="24.75" customHeight="1">
      <c r="A1130" s="63" t="s">
        <v>53</v>
      </c>
      <c r="B1130" s="39">
        <f>C1130*1.54</f>
        <v>130.9</v>
      </c>
      <c r="C1130" s="33">
        <v>85</v>
      </c>
      <c r="D1130" s="34"/>
      <c r="E1130" s="82"/>
      <c r="F1130" s="82"/>
      <c r="G1130" s="82"/>
      <c r="H1130" s="72"/>
      <c r="I1130" s="54"/>
    </row>
    <row r="1131" spans="1:9" ht="24.75" customHeight="1">
      <c r="A1131" s="63" t="s">
        <v>54</v>
      </c>
      <c r="B1131" s="39">
        <f>C1131*1.67</f>
        <v>141.95</v>
      </c>
      <c r="C1131" s="33">
        <v>85</v>
      </c>
      <c r="D1131" s="34"/>
      <c r="E1131" s="82"/>
      <c r="F1131" s="82"/>
      <c r="G1131" s="82"/>
      <c r="H1131" s="72"/>
      <c r="I1131" s="54"/>
    </row>
    <row r="1132" spans="1:9" ht="24.75" customHeight="1">
      <c r="A1132" s="26" t="s">
        <v>90</v>
      </c>
      <c r="B1132" s="33">
        <v>16</v>
      </c>
      <c r="C1132" s="39">
        <v>15</v>
      </c>
      <c r="D1132" s="34"/>
      <c r="E1132" s="82"/>
      <c r="F1132" s="82"/>
      <c r="G1132" s="82"/>
      <c r="H1132" s="72"/>
      <c r="I1132" s="54"/>
    </row>
    <row r="1133" spans="1:9" ht="24.75" customHeight="1">
      <c r="A1133" s="63" t="s">
        <v>43</v>
      </c>
      <c r="B1133" s="33">
        <v>3</v>
      </c>
      <c r="C1133" s="33">
        <v>3</v>
      </c>
      <c r="D1133" s="34"/>
      <c r="E1133" s="82"/>
      <c r="F1133" s="82"/>
      <c r="G1133" s="82"/>
      <c r="H1133" s="72"/>
      <c r="I1133" s="53"/>
    </row>
    <row r="1134" spans="1:9" ht="43.5" customHeight="1">
      <c r="A1134" s="337" t="s">
        <v>112</v>
      </c>
      <c r="B1134" s="337"/>
      <c r="C1134" s="337"/>
      <c r="D1134" s="319">
        <v>120</v>
      </c>
      <c r="E1134" s="6">
        <v>0.3</v>
      </c>
      <c r="F1134" s="6">
        <v>0</v>
      </c>
      <c r="G1134" s="6">
        <v>10.5</v>
      </c>
      <c r="H1134" s="92">
        <f>E1134*4+F1134*9+G1134*4</f>
        <v>43.2</v>
      </c>
      <c r="I1134" s="1">
        <v>0.1</v>
      </c>
    </row>
    <row r="1135" spans="1:9" ht="24.75" customHeight="1">
      <c r="A1135" s="26" t="s">
        <v>66</v>
      </c>
      <c r="B1135" s="74">
        <v>12</v>
      </c>
      <c r="C1135" s="74">
        <v>12</v>
      </c>
      <c r="D1135" s="48"/>
      <c r="E1135" s="81"/>
      <c r="F1135" s="81"/>
      <c r="G1135" s="81"/>
      <c r="H1135" s="49"/>
      <c r="I1135" s="80"/>
    </row>
    <row r="1136" spans="1:9" ht="24.75" customHeight="1">
      <c r="A1136" s="63" t="s">
        <v>42</v>
      </c>
      <c r="B1136" s="76">
        <v>5</v>
      </c>
      <c r="C1136" s="76">
        <v>5</v>
      </c>
      <c r="D1136" s="48"/>
      <c r="E1136" s="81"/>
      <c r="F1136" s="81"/>
      <c r="G1136" s="81"/>
      <c r="H1136" s="49"/>
      <c r="I1136" s="76"/>
    </row>
    <row r="1137" spans="1:9" ht="24.75" customHeight="1">
      <c r="A1137" s="343" t="s">
        <v>128</v>
      </c>
      <c r="B1137" s="343"/>
      <c r="C1137" s="343"/>
      <c r="D1137" s="184">
        <v>10</v>
      </c>
      <c r="E1137" s="29">
        <v>0.8</v>
      </c>
      <c r="F1137" s="29">
        <v>0.1</v>
      </c>
      <c r="G1137" s="29">
        <v>3.8</v>
      </c>
      <c r="H1137" s="27">
        <v>19.3</v>
      </c>
      <c r="I1137" s="30">
        <v>0</v>
      </c>
    </row>
    <row r="1138" spans="1:9" ht="43.5" customHeight="1">
      <c r="A1138" s="79" t="s">
        <v>129</v>
      </c>
      <c r="B1138" s="79"/>
      <c r="C1138" s="79"/>
      <c r="D1138" s="184">
        <v>10</v>
      </c>
      <c r="E1138" s="2"/>
      <c r="F1138" s="2"/>
      <c r="G1138" s="2"/>
      <c r="H1138" s="3"/>
      <c r="I1138" s="2"/>
    </row>
    <row r="1139" spans="1:9" ht="24.75" customHeight="1">
      <c r="A1139" s="337" t="s">
        <v>38</v>
      </c>
      <c r="B1139" s="337"/>
      <c r="C1139" s="337"/>
      <c r="D1139" s="184">
        <v>30</v>
      </c>
      <c r="E1139" s="2">
        <v>1.9714285714285715</v>
      </c>
      <c r="F1139" s="2">
        <v>0.34285714285714286</v>
      </c>
      <c r="G1139" s="2">
        <v>10.028571428571428</v>
      </c>
      <c r="H1139" s="27">
        <v>53.142857142857146</v>
      </c>
      <c r="I1139" s="2">
        <v>0</v>
      </c>
    </row>
    <row r="1140" spans="1:9" ht="24.75" customHeight="1">
      <c r="A1140" s="341" t="s">
        <v>12</v>
      </c>
      <c r="B1140" s="341"/>
      <c r="C1140" s="341"/>
      <c r="D1140" s="316">
        <f aca="true" t="shared" si="9" ref="D1140:I1140">D1141+D1142</f>
        <v>200</v>
      </c>
      <c r="E1140" s="50">
        <f t="shared" si="9"/>
        <v>2.5</v>
      </c>
      <c r="F1140" s="50">
        <f t="shared" si="9"/>
        <v>12.4</v>
      </c>
      <c r="G1140" s="50">
        <f t="shared" si="9"/>
        <v>14</v>
      </c>
      <c r="H1140" s="40">
        <f t="shared" si="9"/>
        <v>177.6</v>
      </c>
      <c r="I1140" s="50">
        <f t="shared" si="9"/>
        <v>1</v>
      </c>
    </row>
    <row r="1141" spans="1:9" ht="43.5" customHeight="1">
      <c r="A1141" s="334" t="s">
        <v>318</v>
      </c>
      <c r="B1141" s="334"/>
      <c r="C1141" s="334"/>
      <c r="D1141" s="184">
        <v>50</v>
      </c>
      <c r="E1141" s="2">
        <v>0.9</v>
      </c>
      <c r="F1141" s="2">
        <v>9.5</v>
      </c>
      <c r="G1141" s="2">
        <v>11.6</v>
      </c>
      <c r="H1141" s="27">
        <f>E1141*4+F1141*9+G1141*4</f>
        <v>135.5</v>
      </c>
      <c r="I1141" s="8">
        <v>0</v>
      </c>
    </row>
    <row r="1142" spans="1:9" ht="43.5" customHeight="1">
      <c r="A1142" s="221" t="s">
        <v>156</v>
      </c>
      <c r="B1142" s="48">
        <v>155</v>
      </c>
      <c r="C1142" s="48">
        <v>150</v>
      </c>
      <c r="D1142" s="196">
        <v>150</v>
      </c>
      <c r="E1142" s="197">
        <v>1.6</v>
      </c>
      <c r="F1142" s="197">
        <v>2.9</v>
      </c>
      <c r="G1142" s="197">
        <v>2.4</v>
      </c>
      <c r="H1142" s="92">
        <f>E1142*4+F1142*9+G1142*4</f>
        <v>42.1</v>
      </c>
      <c r="I1142" s="30">
        <v>1</v>
      </c>
    </row>
    <row r="1143" spans="1:9" ht="24.75" customHeight="1">
      <c r="A1143" s="335" t="s">
        <v>139</v>
      </c>
      <c r="B1143" s="335"/>
      <c r="C1143" s="335"/>
      <c r="D1143" s="335"/>
      <c r="E1143" s="335"/>
      <c r="F1143" s="335"/>
      <c r="G1143" s="335"/>
      <c r="H1143" s="335"/>
      <c r="I1143" s="335"/>
    </row>
    <row r="1144" spans="1:9" ht="43.5" customHeight="1">
      <c r="A1144" s="312" t="s">
        <v>119</v>
      </c>
      <c r="B1144" s="48">
        <v>158</v>
      </c>
      <c r="C1144" s="48">
        <v>150</v>
      </c>
      <c r="D1144" s="196">
        <v>150</v>
      </c>
      <c r="E1144" s="197">
        <v>4.1</v>
      </c>
      <c r="F1144" s="197">
        <v>3.3</v>
      </c>
      <c r="G1144" s="197">
        <v>6.6</v>
      </c>
      <c r="H1144" s="92">
        <f>E1144*4+F1144*9+G1144*4</f>
        <v>72.5</v>
      </c>
      <c r="I1144" s="30">
        <v>0.8</v>
      </c>
    </row>
    <row r="1145" spans="1:9" ht="24.75" customHeight="1">
      <c r="A1145" s="338" t="s">
        <v>237</v>
      </c>
      <c r="B1145" s="338"/>
      <c r="C1145" s="338"/>
      <c r="D1145" s="318">
        <f>120+D1155+D1159</f>
        <v>400</v>
      </c>
      <c r="E1145" s="102">
        <f>E1146+E1155+E1159</f>
        <v>13.200000000000001</v>
      </c>
      <c r="F1145" s="102">
        <f>F1146+F1155+F1159</f>
        <v>7.5200000000000005</v>
      </c>
      <c r="G1145" s="102">
        <f>G1146+G1155+G1159</f>
        <v>54.400000000000006</v>
      </c>
      <c r="H1145" s="103">
        <f>H1146+H1155+H1159</f>
        <v>338.08</v>
      </c>
      <c r="I1145" s="102">
        <f>I1146+I1155+I1159</f>
        <v>9.61</v>
      </c>
    </row>
    <row r="1146" spans="1:9" ht="43.5" customHeight="1">
      <c r="A1146" s="343" t="s">
        <v>300</v>
      </c>
      <c r="B1146" s="360"/>
      <c r="C1146" s="360"/>
      <c r="D1146" s="222" t="s">
        <v>290</v>
      </c>
      <c r="E1146" s="29">
        <v>8.8</v>
      </c>
      <c r="F1146" s="29">
        <v>4.5</v>
      </c>
      <c r="G1146" s="29">
        <v>20</v>
      </c>
      <c r="H1146" s="92">
        <f>E1146*4+F1146*9+G1146*4</f>
        <v>155.7</v>
      </c>
      <c r="I1146" s="30">
        <v>0.11</v>
      </c>
    </row>
    <row r="1147" spans="1:9" ht="24.75" customHeight="1">
      <c r="A1147" s="86" t="s">
        <v>72</v>
      </c>
      <c r="B1147" s="72">
        <v>73</v>
      </c>
      <c r="C1147" s="72">
        <v>72</v>
      </c>
      <c r="D1147" s="94"/>
      <c r="E1147" s="96"/>
      <c r="F1147" s="29"/>
      <c r="G1147" s="29"/>
      <c r="H1147" s="27"/>
      <c r="I1147" s="211"/>
    </row>
    <row r="1148" spans="1:9" ht="24.75" customHeight="1">
      <c r="A1148" s="223" t="s">
        <v>57</v>
      </c>
      <c r="B1148" s="72">
        <v>9</v>
      </c>
      <c r="C1148" s="72">
        <v>9</v>
      </c>
      <c r="D1148" s="94"/>
      <c r="E1148" s="96"/>
      <c r="F1148" s="96"/>
      <c r="G1148" s="96"/>
      <c r="H1148" s="48"/>
      <c r="I1148" s="48"/>
    </row>
    <row r="1149" spans="1:9" ht="24.75" customHeight="1">
      <c r="A1149" s="105" t="s">
        <v>135</v>
      </c>
      <c r="B1149" s="72">
        <v>5</v>
      </c>
      <c r="C1149" s="72">
        <v>5</v>
      </c>
      <c r="D1149" s="94"/>
      <c r="E1149" s="96"/>
      <c r="F1149" s="29"/>
      <c r="G1149" s="29"/>
      <c r="H1149" s="27"/>
      <c r="I1149" s="211"/>
    </row>
    <row r="1150" spans="1:9" ht="24.75" customHeight="1">
      <c r="A1150" s="86" t="s">
        <v>42</v>
      </c>
      <c r="B1150" s="72">
        <v>5</v>
      </c>
      <c r="C1150" s="72">
        <v>5</v>
      </c>
      <c r="D1150" s="94"/>
      <c r="E1150" s="96"/>
      <c r="F1150" s="29"/>
      <c r="G1150" s="29"/>
      <c r="H1150" s="27"/>
      <c r="I1150" s="211"/>
    </row>
    <row r="1151" spans="1:9" ht="24.75" customHeight="1">
      <c r="A1151" s="86" t="s">
        <v>62</v>
      </c>
      <c r="B1151" s="47">
        <v>7.5</v>
      </c>
      <c r="C1151" s="47">
        <v>7.5</v>
      </c>
      <c r="D1151" s="94"/>
      <c r="E1151" s="96"/>
      <c r="F1151" s="29"/>
      <c r="G1151" s="29"/>
      <c r="H1151" s="27"/>
      <c r="I1151" s="91"/>
    </row>
    <row r="1152" spans="1:9" ht="24.75" customHeight="1">
      <c r="A1152" s="90" t="s">
        <v>90</v>
      </c>
      <c r="B1152" s="72">
        <v>14</v>
      </c>
      <c r="C1152" s="72">
        <v>14</v>
      </c>
      <c r="D1152" s="94"/>
      <c r="E1152" s="96"/>
      <c r="F1152" s="29"/>
      <c r="G1152" s="29"/>
      <c r="H1152" s="27"/>
      <c r="I1152" s="211"/>
    </row>
    <row r="1153" spans="1:9" ht="24.75" customHeight="1">
      <c r="A1153" s="321" t="s">
        <v>106</v>
      </c>
      <c r="B1153" s="322">
        <v>0.8</v>
      </c>
      <c r="C1153" s="322">
        <v>0.8</v>
      </c>
      <c r="D1153" s="94"/>
      <c r="E1153" s="96"/>
      <c r="F1153" s="29"/>
      <c r="G1153" s="29"/>
      <c r="H1153" s="27"/>
      <c r="I1153" s="211"/>
    </row>
    <row r="1154" spans="1:9" ht="24.75" customHeight="1">
      <c r="A1154" s="321" t="s">
        <v>301</v>
      </c>
      <c r="B1154" s="323">
        <v>20</v>
      </c>
      <c r="C1154" s="323">
        <v>20</v>
      </c>
      <c r="D1154" s="48"/>
      <c r="E1154" s="96"/>
      <c r="F1154" s="29"/>
      <c r="G1154" s="29"/>
      <c r="H1154" s="27"/>
      <c r="I1154" s="211"/>
    </row>
    <row r="1155" spans="1:9" ht="43.5" customHeight="1">
      <c r="A1155" s="343" t="s">
        <v>319</v>
      </c>
      <c r="B1155" s="343"/>
      <c r="C1155" s="343"/>
      <c r="D1155" s="184">
        <v>180</v>
      </c>
      <c r="E1155" s="29">
        <v>2.9</v>
      </c>
      <c r="F1155" s="29">
        <v>2.9</v>
      </c>
      <c r="G1155" s="29">
        <v>12.2</v>
      </c>
      <c r="H1155" s="92">
        <f>E1155*4+F1155*9+G1155*4</f>
        <v>86.5</v>
      </c>
      <c r="I1155" s="30">
        <v>1.3</v>
      </c>
    </row>
    <row r="1156" spans="1:9" ht="43.5" customHeight="1">
      <c r="A1156" s="90" t="s">
        <v>320</v>
      </c>
      <c r="B1156" s="48">
        <v>2</v>
      </c>
      <c r="C1156" s="48">
        <v>2</v>
      </c>
      <c r="D1156" s="96"/>
      <c r="E1156" s="96"/>
      <c r="F1156" s="96"/>
      <c r="G1156" s="96"/>
      <c r="H1156" s="49"/>
      <c r="I1156" s="97"/>
    </row>
    <row r="1157" spans="1:9" ht="24.75" customHeight="1">
      <c r="A1157" s="63" t="s">
        <v>90</v>
      </c>
      <c r="B1157" s="76">
        <v>80</v>
      </c>
      <c r="C1157" s="76">
        <v>80</v>
      </c>
      <c r="D1157" s="96"/>
      <c r="E1157" s="81"/>
      <c r="F1157" s="81"/>
      <c r="G1157" s="81"/>
      <c r="H1157" s="49"/>
      <c r="I1157" s="97"/>
    </row>
    <row r="1158" spans="1:9" ht="24.75" customHeight="1">
      <c r="A1158" s="63" t="s">
        <v>42</v>
      </c>
      <c r="B1158" s="76">
        <v>10</v>
      </c>
      <c r="C1158" s="76">
        <v>10</v>
      </c>
      <c r="D1158" s="96"/>
      <c r="E1158" s="81"/>
      <c r="F1158" s="81"/>
      <c r="G1158" s="81"/>
      <c r="H1158" s="49"/>
      <c r="I1158" s="94"/>
    </row>
    <row r="1159" spans="1:11" ht="43.5" customHeight="1">
      <c r="A1159" s="334" t="s">
        <v>321</v>
      </c>
      <c r="B1159" s="334"/>
      <c r="C1159" s="334"/>
      <c r="D1159" s="319">
        <v>100</v>
      </c>
      <c r="E1159" s="98">
        <v>1.5</v>
      </c>
      <c r="F1159" s="98">
        <v>0.12</v>
      </c>
      <c r="G1159" s="98">
        <v>22.2</v>
      </c>
      <c r="H1159" s="27">
        <f>E1159*4+F1159*9+G1159*4</f>
        <v>95.88</v>
      </c>
      <c r="I1159" s="30">
        <v>8.2</v>
      </c>
      <c r="K1159" s="130" t="s">
        <v>322</v>
      </c>
    </row>
    <row r="1160" spans="1:12" ht="24.75" customHeight="1">
      <c r="A1160" s="341" t="s">
        <v>23</v>
      </c>
      <c r="B1160" s="342"/>
      <c r="C1160" s="342"/>
      <c r="D1160" s="342"/>
      <c r="E1160" s="50">
        <f>E1069+E1084+E1140+E1082+E1145</f>
        <v>50.77142857142857</v>
      </c>
      <c r="F1160" s="50">
        <f>F1069+F1084+F1140+F1082+F1145</f>
        <v>47.06285714285715</v>
      </c>
      <c r="G1160" s="50">
        <f>G1069+G1084+G1140+G1082+G1145</f>
        <v>177.22857142857143</v>
      </c>
      <c r="H1160" s="40">
        <f>H1069+H1084+H1140+H1082+H1145</f>
        <v>1337.6228571428574</v>
      </c>
      <c r="I1160" s="50">
        <f>I1069+I1084+I1140+I1082+I1145</f>
        <v>25.77307692307692</v>
      </c>
      <c r="K1160" s="43" t="s">
        <v>38</v>
      </c>
      <c r="L1160" s="130">
        <f>D1231+D1276</f>
        <v>40</v>
      </c>
    </row>
    <row r="1161" spans="1:12" ht="24.75" customHeight="1">
      <c r="A1161" s="336" t="s">
        <v>322</v>
      </c>
      <c r="B1161" s="336"/>
      <c r="C1161" s="336"/>
      <c r="D1161" s="336"/>
      <c r="E1161" s="336"/>
      <c r="F1161" s="336"/>
      <c r="G1161" s="336"/>
      <c r="H1161" s="336"/>
      <c r="I1161" s="336"/>
      <c r="K1161" s="44" t="s">
        <v>39</v>
      </c>
      <c r="L1161" s="132">
        <f>C1172+D1229+C1265</f>
        <v>51</v>
      </c>
    </row>
    <row r="1162" spans="1:12" ht="24.75" customHeight="1">
      <c r="A1162" s="340" t="s">
        <v>1</v>
      </c>
      <c r="B1162" s="340" t="s">
        <v>2</v>
      </c>
      <c r="C1162" s="340" t="s">
        <v>3</v>
      </c>
      <c r="D1162" s="340" t="s">
        <v>4</v>
      </c>
      <c r="E1162" s="340"/>
      <c r="F1162" s="340"/>
      <c r="G1162" s="340"/>
      <c r="H1162" s="340"/>
      <c r="I1162" s="229" t="s">
        <v>230</v>
      </c>
      <c r="K1162" s="44" t="s">
        <v>98</v>
      </c>
      <c r="L1162" s="131">
        <f>C1234+C1244+C1219+C1268</f>
        <v>41</v>
      </c>
    </row>
    <row r="1163" spans="1:12" ht="24.75" customHeight="1">
      <c r="A1163" s="340"/>
      <c r="B1163" s="340"/>
      <c r="C1163" s="340"/>
      <c r="D1163" s="78" t="s">
        <v>5</v>
      </c>
      <c r="E1163" s="288" t="s">
        <v>6</v>
      </c>
      <c r="F1163" s="288" t="s">
        <v>7</v>
      </c>
      <c r="G1163" s="288" t="s">
        <v>8</v>
      </c>
      <c r="H1163" s="89" t="s">
        <v>9</v>
      </c>
      <c r="I1163" s="229" t="s">
        <v>92</v>
      </c>
      <c r="K1163" s="45" t="s">
        <v>99</v>
      </c>
      <c r="L1163" s="132">
        <f>C1223</f>
        <v>35</v>
      </c>
    </row>
    <row r="1164" spans="1:12" ht="24.75" customHeight="1">
      <c r="A1164" s="341" t="s">
        <v>10</v>
      </c>
      <c r="B1164" s="341"/>
      <c r="C1164" s="341"/>
      <c r="D1164" s="186">
        <f>D1165+35+D1175+D1177</f>
        <v>388</v>
      </c>
      <c r="E1164" s="50">
        <f>E1165+E1171+E1175</f>
        <v>10.7</v>
      </c>
      <c r="F1164" s="50">
        <f>F1165+F1171+F1175</f>
        <v>12.2</v>
      </c>
      <c r="G1164" s="50">
        <f>G1165+G1171+G1175</f>
        <v>36.9</v>
      </c>
      <c r="H1164" s="40">
        <f>H1165+H1171+H1175</f>
        <v>300.2</v>
      </c>
      <c r="I1164" s="50">
        <f>I1165+I1171+I1175</f>
        <v>1.23</v>
      </c>
      <c r="K1164" s="45" t="s">
        <v>81</v>
      </c>
      <c r="L1164" s="130">
        <f>C1166</f>
        <v>35</v>
      </c>
    </row>
    <row r="1165" spans="1:12" ht="43.5" customHeight="1">
      <c r="A1165" s="339" t="s">
        <v>323</v>
      </c>
      <c r="B1165" s="339"/>
      <c r="C1165" s="339"/>
      <c r="D1165" s="184">
        <v>103</v>
      </c>
      <c r="E1165" s="29">
        <v>4.4</v>
      </c>
      <c r="F1165" s="29">
        <v>5.6</v>
      </c>
      <c r="G1165" s="29">
        <v>14.8</v>
      </c>
      <c r="H1165" s="27">
        <f>E1165*4+F1165*9+G1165*4</f>
        <v>127.2</v>
      </c>
      <c r="I1165" s="30">
        <v>0.01</v>
      </c>
      <c r="K1165" s="44" t="s">
        <v>26</v>
      </c>
      <c r="L1165" s="132">
        <f>C1204+C1250</f>
        <v>124</v>
      </c>
    </row>
    <row r="1166" spans="1:12" ht="24.75" customHeight="1">
      <c r="A1166" s="26" t="s">
        <v>69</v>
      </c>
      <c r="B1166" s="33">
        <v>35</v>
      </c>
      <c r="C1166" s="33">
        <v>35</v>
      </c>
      <c r="D1166" s="184"/>
      <c r="E1166" s="29"/>
      <c r="F1166" s="29"/>
      <c r="G1166" s="29"/>
      <c r="H1166" s="27"/>
      <c r="I1166" s="30"/>
      <c r="K1166" s="44" t="s">
        <v>28</v>
      </c>
      <c r="L1166" s="132">
        <f>C1201+C1203+C1208+C1210+C1182+C1185+C1214+C1255</f>
        <v>154.1</v>
      </c>
    </row>
    <row r="1167" spans="1:12" ht="24.75" customHeight="1">
      <c r="A1167" s="86" t="s">
        <v>77</v>
      </c>
      <c r="B1167" s="34">
        <v>5</v>
      </c>
      <c r="C1167" s="34">
        <v>3</v>
      </c>
      <c r="D1167" s="184"/>
      <c r="E1167" s="29"/>
      <c r="F1167" s="29"/>
      <c r="G1167" s="29"/>
      <c r="H1167" s="27"/>
      <c r="I1167" s="30"/>
      <c r="K1167" s="44" t="s">
        <v>25</v>
      </c>
      <c r="L1167" s="130">
        <f>C1227+D1277</f>
        <v>116</v>
      </c>
    </row>
    <row r="1168" spans="1:12" ht="24.75" customHeight="1">
      <c r="A1168" s="26" t="s">
        <v>106</v>
      </c>
      <c r="B1168" s="33">
        <v>2</v>
      </c>
      <c r="C1168" s="33">
        <v>2</v>
      </c>
      <c r="D1168" s="184"/>
      <c r="E1168" s="47"/>
      <c r="F1168" s="47"/>
      <c r="G1168" s="47"/>
      <c r="H1168" s="72"/>
      <c r="I1168" s="100"/>
      <c r="K1168" s="44" t="s">
        <v>29</v>
      </c>
      <c r="L1168" s="132">
        <f>C1178</f>
        <v>10</v>
      </c>
    </row>
    <row r="1169" spans="1:12" ht="24.75" customHeight="1">
      <c r="A1169" s="26" t="s">
        <v>324</v>
      </c>
      <c r="B1169" s="33"/>
      <c r="C1169" s="33">
        <v>100</v>
      </c>
      <c r="D1169" s="184"/>
      <c r="E1169" s="47"/>
      <c r="F1169" s="47"/>
      <c r="G1169" s="47"/>
      <c r="H1169" s="72"/>
      <c r="I1169" s="100"/>
      <c r="K1169" s="44" t="s">
        <v>85</v>
      </c>
      <c r="L1169" s="130">
        <f>C1247</f>
        <v>150</v>
      </c>
    </row>
    <row r="1170" spans="1:11" ht="24.75" customHeight="1">
      <c r="A1170" s="26" t="s">
        <v>106</v>
      </c>
      <c r="B1170" s="33">
        <v>3</v>
      </c>
      <c r="C1170" s="33">
        <v>3</v>
      </c>
      <c r="D1170" s="184"/>
      <c r="E1170" s="47"/>
      <c r="F1170" s="47"/>
      <c r="G1170" s="47"/>
      <c r="H1170" s="72"/>
      <c r="I1170" s="100"/>
      <c r="K1170" s="46" t="s">
        <v>86</v>
      </c>
    </row>
    <row r="1171" spans="1:12" ht="43.5" customHeight="1">
      <c r="A1171" s="339" t="s">
        <v>325</v>
      </c>
      <c r="B1171" s="339"/>
      <c r="C1171" s="339"/>
      <c r="D1171" s="246" t="s">
        <v>225</v>
      </c>
      <c r="E1171" s="29">
        <v>2.2</v>
      </c>
      <c r="F1171" s="29">
        <v>3.3</v>
      </c>
      <c r="G1171" s="29">
        <v>15.5</v>
      </c>
      <c r="H1171" s="27">
        <f>G1171*4+F1171*9+E1171*4</f>
        <v>100.5</v>
      </c>
      <c r="I1171" s="30">
        <v>0.42</v>
      </c>
      <c r="K1171" s="44" t="s">
        <v>24</v>
      </c>
      <c r="L1171" s="132">
        <f>C1228+C1275+C1179+C1212+C1235</f>
        <v>29.4</v>
      </c>
    </row>
    <row r="1172" spans="1:12" ht="24.75" customHeight="1">
      <c r="A1172" s="192" t="s">
        <v>46</v>
      </c>
      <c r="B1172" s="106">
        <v>20</v>
      </c>
      <c r="C1172" s="106">
        <v>20</v>
      </c>
      <c r="D1172" s="184"/>
      <c r="E1172" s="29"/>
      <c r="F1172" s="29"/>
      <c r="G1172" s="29"/>
      <c r="H1172" s="27"/>
      <c r="I1172" s="30"/>
      <c r="K1172" s="44" t="s">
        <v>30</v>
      </c>
      <c r="L1172" s="130">
        <f>C1174</f>
        <v>10</v>
      </c>
    </row>
    <row r="1173" spans="1:11" ht="24.75" customHeight="1">
      <c r="A1173" s="90" t="s">
        <v>43</v>
      </c>
      <c r="B1173" s="76">
        <v>5</v>
      </c>
      <c r="C1173" s="76">
        <v>5</v>
      </c>
      <c r="D1173" s="48"/>
      <c r="E1173" s="96"/>
      <c r="F1173" s="96"/>
      <c r="G1173" s="96"/>
      <c r="H1173" s="49"/>
      <c r="I1173" s="94"/>
      <c r="K1173" s="44" t="s">
        <v>145</v>
      </c>
    </row>
    <row r="1174" spans="1:12" s="59" customFormat="1" ht="43.5" customHeight="1">
      <c r="A1174" s="70" t="s">
        <v>130</v>
      </c>
      <c r="B1174" s="4">
        <v>10.2</v>
      </c>
      <c r="C1174" s="4">
        <v>10</v>
      </c>
      <c r="D1174" s="184"/>
      <c r="E1174" s="29"/>
      <c r="F1174" s="29"/>
      <c r="G1174" s="29"/>
      <c r="H1174" s="27"/>
      <c r="I1174" s="234"/>
      <c r="K1174" s="43" t="s">
        <v>147</v>
      </c>
      <c r="L1174" s="130"/>
    </row>
    <row r="1175" spans="1:12" s="59" customFormat="1" ht="43.5" customHeight="1">
      <c r="A1175" s="312" t="s">
        <v>119</v>
      </c>
      <c r="B1175" s="48">
        <v>158</v>
      </c>
      <c r="C1175" s="48">
        <v>150</v>
      </c>
      <c r="D1175" s="196">
        <v>150</v>
      </c>
      <c r="E1175" s="197">
        <v>4.1</v>
      </c>
      <c r="F1175" s="197">
        <v>3.3</v>
      </c>
      <c r="G1175" s="197">
        <v>6.6</v>
      </c>
      <c r="H1175" s="92">
        <f>E1175*4+F1175*9+G1175*4</f>
        <v>72.5</v>
      </c>
      <c r="I1175" s="30">
        <v>0.8</v>
      </c>
      <c r="K1175" s="44" t="s">
        <v>31</v>
      </c>
      <c r="L1175" s="130">
        <f>C1271</f>
        <v>0.4</v>
      </c>
    </row>
    <row r="1176" spans="1:12" s="59" customFormat="1" ht="24.75" customHeight="1">
      <c r="A1176" s="352" t="s">
        <v>105</v>
      </c>
      <c r="B1176" s="352"/>
      <c r="C1176" s="352"/>
      <c r="D1176" s="185"/>
      <c r="E1176" s="50">
        <f>E1177</f>
        <v>0.33</v>
      </c>
      <c r="F1176" s="50">
        <f>F1177</f>
        <v>0.02</v>
      </c>
      <c r="G1176" s="50">
        <f>G1177</f>
        <v>17.8</v>
      </c>
      <c r="H1176" s="110">
        <f>H1177</f>
        <v>72.7</v>
      </c>
      <c r="I1176" s="50">
        <f>I1177</f>
        <v>17.8</v>
      </c>
      <c r="K1176" s="44" t="s">
        <v>100</v>
      </c>
      <c r="L1176" s="132">
        <f>C1216</f>
        <v>59</v>
      </c>
    </row>
    <row r="1177" spans="1:12" s="59" customFormat="1" ht="24.75" customHeight="1">
      <c r="A1177" s="337" t="s">
        <v>107</v>
      </c>
      <c r="B1177" s="357"/>
      <c r="C1177" s="357"/>
      <c r="D1177" s="319">
        <v>100</v>
      </c>
      <c r="E1177" s="29">
        <v>0.33</v>
      </c>
      <c r="F1177" s="29">
        <v>0.02</v>
      </c>
      <c r="G1177" s="29">
        <v>17.8</v>
      </c>
      <c r="H1177" s="27">
        <f>E1177*4+F1177*9+G1177*4</f>
        <v>72.7</v>
      </c>
      <c r="I1177" s="30">
        <v>17.8</v>
      </c>
      <c r="K1177" s="43" t="s">
        <v>88</v>
      </c>
      <c r="L1177" s="132">
        <f>C1260</f>
        <v>37</v>
      </c>
    </row>
    <row r="1178" spans="1:11" s="59" customFormat="1" ht="24.75" customHeight="1">
      <c r="A1178" s="52" t="s">
        <v>76</v>
      </c>
      <c r="B1178" s="51">
        <v>10</v>
      </c>
      <c r="C1178" s="51">
        <v>10</v>
      </c>
      <c r="D1178" s="184"/>
      <c r="E1178" s="107"/>
      <c r="F1178" s="107"/>
      <c r="G1178" s="107"/>
      <c r="H1178" s="119"/>
      <c r="I1178" s="94"/>
      <c r="K1178" s="44" t="s">
        <v>32</v>
      </c>
    </row>
    <row r="1179" spans="1:12" s="59" customFormat="1" ht="24.75" customHeight="1">
      <c r="A1179" s="52" t="s">
        <v>42</v>
      </c>
      <c r="B1179" s="51">
        <v>4</v>
      </c>
      <c r="C1179" s="51">
        <v>4</v>
      </c>
      <c r="D1179" s="184"/>
      <c r="E1179" s="201"/>
      <c r="F1179" s="201"/>
      <c r="G1179" s="201"/>
      <c r="H1179" s="119"/>
      <c r="I1179" s="94"/>
      <c r="K1179" s="46" t="s">
        <v>33</v>
      </c>
      <c r="L1179" s="132">
        <f>C1272+C1241+C1175</f>
        <v>264</v>
      </c>
    </row>
    <row r="1180" spans="1:12" s="59" customFormat="1" ht="24.75" customHeight="1">
      <c r="A1180" s="341" t="s">
        <v>11</v>
      </c>
      <c r="B1180" s="341"/>
      <c r="C1180" s="341"/>
      <c r="D1180" s="316">
        <f>D1181+205+D1215+D1222+D1226</f>
        <v>535</v>
      </c>
      <c r="E1180" s="50">
        <f>E1181+E1200+E1215+E1222+E1226+E1229+E1231</f>
        <v>18.051428571428573</v>
      </c>
      <c r="F1180" s="50">
        <f>F1181+F1200+F1215+F1222+F1226+F1229+F1231</f>
        <v>15.042857142857144</v>
      </c>
      <c r="G1180" s="50">
        <f>G1181+G1200+G1215+G1222+G1226+G1229+G1231</f>
        <v>53.02857142857144</v>
      </c>
      <c r="H1180" s="40">
        <f>H1181+H1200+H1215+H1222+H1226+H1229+H1231</f>
        <v>421.2628571428572</v>
      </c>
      <c r="I1180" s="40">
        <f>I1181+I1200+I1215+I1222+I1226+I1229+I1231</f>
        <v>20.82</v>
      </c>
      <c r="K1180" s="43" t="s">
        <v>34</v>
      </c>
      <c r="L1180" s="130"/>
    </row>
    <row r="1181" spans="1:12" s="59" customFormat="1" ht="43.5" customHeight="1">
      <c r="A1181" s="334" t="s">
        <v>258</v>
      </c>
      <c r="B1181" s="334"/>
      <c r="C1181" s="334"/>
      <c r="D1181" s="184">
        <v>40</v>
      </c>
      <c r="E1181" s="29">
        <v>0.5</v>
      </c>
      <c r="F1181" s="29">
        <v>2.3</v>
      </c>
      <c r="G1181" s="29">
        <v>1.5</v>
      </c>
      <c r="H1181" s="92">
        <f>E1181*4+F1181*9+G1181*4</f>
        <v>28.7</v>
      </c>
      <c r="I1181" s="30">
        <v>10</v>
      </c>
      <c r="K1181" s="43" t="s">
        <v>35</v>
      </c>
      <c r="L1181" s="132">
        <f>C1213+C1220</f>
        <v>15</v>
      </c>
    </row>
    <row r="1182" spans="1:12" s="59" customFormat="1" ht="24.75" customHeight="1">
      <c r="A1182" s="71" t="s">
        <v>166</v>
      </c>
      <c r="B1182" s="39">
        <f>C1182*1.02</f>
        <v>40.8</v>
      </c>
      <c r="C1182" s="33">
        <v>40</v>
      </c>
      <c r="D1182" s="34"/>
      <c r="E1182" s="47"/>
      <c r="F1182" s="47"/>
      <c r="G1182" s="47"/>
      <c r="H1182" s="72"/>
      <c r="I1182" s="100"/>
      <c r="K1182" s="44" t="s">
        <v>101</v>
      </c>
      <c r="L1182" s="130">
        <f>C1167</f>
        <v>3</v>
      </c>
    </row>
    <row r="1183" spans="1:12" ht="24.75" customHeight="1">
      <c r="A1183" s="26" t="s">
        <v>167</v>
      </c>
      <c r="B1183" s="39">
        <f>C1183*1.18</f>
        <v>47.199999999999996</v>
      </c>
      <c r="C1183" s="33">
        <v>40</v>
      </c>
      <c r="D1183" s="34"/>
      <c r="E1183" s="47"/>
      <c r="F1183" s="47"/>
      <c r="G1183" s="47"/>
      <c r="H1183" s="72"/>
      <c r="I1183" s="47"/>
      <c r="K1183" s="43" t="s">
        <v>36</v>
      </c>
      <c r="L1183" s="131">
        <f>C1168+C1170+C1211+C1173+C1237+C1245+C1225</f>
        <v>23</v>
      </c>
    </row>
    <row r="1184" spans="1:12" ht="43.5" customHeight="1">
      <c r="A1184" s="105" t="s">
        <v>170</v>
      </c>
      <c r="B1184" s="76">
        <v>2</v>
      </c>
      <c r="C1184" s="76">
        <v>2</v>
      </c>
      <c r="D1184" s="99"/>
      <c r="E1184" s="107"/>
      <c r="F1184" s="107"/>
      <c r="G1184" s="29"/>
      <c r="H1184" s="27"/>
      <c r="I1184" s="30"/>
      <c r="K1184" s="43" t="s">
        <v>27</v>
      </c>
      <c r="L1184" s="132">
        <f>C1242+C1217+C1184+C1258+C1269</f>
        <v>13.7</v>
      </c>
    </row>
    <row r="1185" spans="1:12" ht="43.5" customHeight="1">
      <c r="A1185" s="90" t="s">
        <v>164</v>
      </c>
      <c r="B1185" s="96">
        <f>C1185*1.35</f>
        <v>2.7</v>
      </c>
      <c r="C1185" s="49">
        <v>2</v>
      </c>
      <c r="D1185" s="48"/>
      <c r="E1185" s="96"/>
      <c r="F1185" s="96"/>
      <c r="G1185" s="96"/>
      <c r="H1185" s="27"/>
      <c r="I1185" s="231"/>
      <c r="K1185" s="44" t="s">
        <v>37</v>
      </c>
      <c r="L1185" s="132">
        <f>C1236+C1266</f>
        <v>8</v>
      </c>
    </row>
    <row r="1186" spans="1:12" ht="24.75" customHeight="1">
      <c r="A1186" s="363" t="s">
        <v>139</v>
      </c>
      <c r="B1186" s="363"/>
      <c r="C1186" s="363"/>
      <c r="D1186" s="363"/>
      <c r="E1186" s="363"/>
      <c r="F1186" s="363"/>
      <c r="G1186" s="363"/>
      <c r="H1186" s="363"/>
      <c r="I1186" s="363"/>
      <c r="K1186" s="44" t="s">
        <v>141</v>
      </c>
      <c r="L1186" s="131">
        <f>C1239</f>
        <v>0.6</v>
      </c>
    </row>
    <row r="1187" spans="1:11" ht="43.5" customHeight="1">
      <c r="A1187" s="339" t="s">
        <v>144</v>
      </c>
      <c r="B1187" s="365"/>
      <c r="C1187" s="365"/>
      <c r="D1187" s="184">
        <v>40</v>
      </c>
      <c r="E1187" s="2">
        <v>0.8</v>
      </c>
      <c r="F1187" s="2">
        <v>2</v>
      </c>
      <c r="G1187" s="2">
        <v>3.2</v>
      </c>
      <c r="H1187" s="27">
        <f>E1187*4+F1187*9+G1187*4</f>
        <v>34</v>
      </c>
      <c r="I1187" s="8">
        <v>2.17</v>
      </c>
      <c r="K1187" s="44" t="s">
        <v>142</v>
      </c>
    </row>
    <row r="1188" spans="1:9" ht="24.75" customHeight="1">
      <c r="A1188" s="121" t="s">
        <v>51</v>
      </c>
      <c r="B1188" s="74">
        <f>C1188*1.33</f>
        <v>13.3</v>
      </c>
      <c r="C1188" s="51">
        <v>10</v>
      </c>
      <c r="D1188" s="184"/>
      <c r="E1188" s="11"/>
      <c r="F1188" s="11"/>
      <c r="G1188" s="11"/>
      <c r="H1188" s="27"/>
      <c r="I1188" s="8"/>
    </row>
    <row r="1189" spans="1:9" ht="24.75" customHeight="1">
      <c r="A1189" s="121" t="s">
        <v>52</v>
      </c>
      <c r="B1189" s="74">
        <f>C1189*1.43</f>
        <v>14.299999999999999</v>
      </c>
      <c r="C1189" s="51">
        <v>10</v>
      </c>
      <c r="D1189" s="184"/>
      <c r="E1189" s="11"/>
      <c r="F1189" s="11"/>
      <c r="G1189" s="11"/>
      <c r="H1189" s="13"/>
      <c r="I1189" s="13"/>
    </row>
    <row r="1190" spans="1:9" ht="24.75" customHeight="1">
      <c r="A1190" s="63" t="s">
        <v>53</v>
      </c>
      <c r="B1190" s="74">
        <f>C1190*1.54</f>
        <v>15.4</v>
      </c>
      <c r="C1190" s="51">
        <v>10</v>
      </c>
      <c r="D1190" s="184"/>
      <c r="E1190" s="11"/>
      <c r="F1190" s="11"/>
      <c r="G1190" s="11"/>
      <c r="H1190" s="27"/>
      <c r="I1190" s="8"/>
    </row>
    <row r="1191" spans="1:9" ht="24.75" customHeight="1">
      <c r="A1191" s="63" t="s">
        <v>54</v>
      </c>
      <c r="B1191" s="74">
        <f>C1191*1.67</f>
        <v>16.7</v>
      </c>
      <c r="C1191" s="51">
        <v>10</v>
      </c>
      <c r="D1191" s="184"/>
      <c r="E1191" s="11"/>
      <c r="F1191" s="11"/>
      <c r="G1191" s="11"/>
      <c r="H1191" s="27"/>
      <c r="I1191" s="8"/>
    </row>
    <row r="1192" spans="1:9" ht="24.75" customHeight="1">
      <c r="A1192" s="63" t="s">
        <v>55</v>
      </c>
      <c r="B1192" s="81">
        <f>C1192*1.25</f>
        <v>12.5</v>
      </c>
      <c r="C1192" s="33">
        <v>10</v>
      </c>
      <c r="D1192" s="184"/>
      <c r="E1192" s="2"/>
      <c r="F1192" s="2"/>
      <c r="G1192" s="2"/>
      <c r="H1192" s="27"/>
      <c r="I1192" s="8"/>
    </row>
    <row r="1193" spans="1:9" ht="24.75" customHeight="1">
      <c r="A1193" s="121" t="s">
        <v>47</v>
      </c>
      <c r="B1193" s="81">
        <f>C1193*1.33</f>
        <v>13.3</v>
      </c>
      <c r="C1193" s="51">
        <v>10</v>
      </c>
      <c r="D1193" s="184"/>
      <c r="E1193" s="11"/>
      <c r="F1193" s="11"/>
      <c r="G1193" s="11"/>
      <c r="H1193" s="27"/>
      <c r="I1193" s="8"/>
    </row>
    <row r="1194" spans="1:9" ht="43.5" customHeight="1">
      <c r="A1194" s="144" t="s">
        <v>271</v>
      </c>
      <c r="B1194" s="81">
        <f>C1194*1.14</f>
        <v>11.399999999999999</v>
      </c>
      <c r="C1194" s="49">
        <v>10</v>
      </c>
      <c r="D1194" s="184"/>
      <c r="E1194" s="29"/>
      <c r="F1194" s="96"/>
      <c r="G1194" s="96"/>
      <c r="H1194" s="49"/>
      <c r="I1194" s="88"/>
    </row>
    <row r="1195" spans="1:9" ht="43.5" customHeight="1">
      <c r="A1195" s="108" t="s">
        <v>68</v>
      </c>
      <c r="B1195" s="39">
        <f>C1195*1.82</f>
        <v>14.56</v>
      </c>
      <c r="C1195" s="39">
        <v>8</v>
      </c>
      <c r="D1195" s="184"/>
      <c r="E1195" s="2"/>
      <c r="F1195" s="2"/>
      <c r="G1195" s="2"/>
      <c r="H1195" s="27"/>
      <c r="I1195" s="8"/>
    </row>
    <row r="1196" spans="1:9" s="59" customFormat="1" ht="24.75" customHeight="1">
      <c r="A1196" s="63" t="s">
        <v>56</v>
      </c>
      <c r="B1196" s="39">
        <f>C1196*1.19</f>
        <v>9.52</v>
      </c>
      <c r="C1196" s="39">
        <v>8</v>
      </c>
      <c r="D1196" s="184"/>
      <c r="E1196" s="2"/>
      <c r="F1196" s="2"/>
      <c r="G1196" s="2"/>
      <c r="H1196" s="27"/>
      <c r="I1196" s="8"/>
    </row>
    <row r="1197" spans="1:9" ht="43.5" customHeight="1">
      <c r="A1197" s="71" t="s">
        <v>109</v>
      </c>
      <c r="B1197" s="39">
        <f>C1197*1.54</f>
        <v>10.780000000000001</v>
      </c>
      <c r="C1197" s="39">
        <v>7</v>
      </c>
      <c r="D1197" s="184"/>
      <c r="E1197" s="2"/>
      <c r="F1197" s="2"/>
      <c r="G1197" s="2"/>
      <c r="H1197" s="27"/>
      <c r="I1197" s="8"/>
    </row>
    <row r="1198" spans="1:9" ht="43.5" customHeight="1">
      <c r="A1198" s="71" t="s">
        <v>270</v>
      </c>
      <c r="B1198" s="39">
        <f>C1198*1.09</f>
        <v>7.630000000000001</v>
      </c>
      <c r="C1198" s="39">
        <v>7</v>
      </c>
      <c r="D1198" s="184"/>
      <c r="E1198" s="2"/>
      <c r="F1198" s="2"/>
      <c r="G1198" s="2"/>
      <c r="H1198" s="27"/>
      <c r="I1198" s="8"/>
    </row>
    <row r="1199" spans="1:9" ht="24.75" customHeight="1">
      <c r="A1199" s="26" t="s">
        <v>48</v>
      </c>
      <c r="B1199" s="39">
        <v>2</v>
      </c>
      <c r="C1199" s="39">
        <v>2</v>
      </c>
      <c r="D1199" s="184"/>
      <c r="E1199" s="2"/>
      <c r="F1199" s="2"/>
      <c r="G1199" s="2"/>
      <c r="H1199" s="27"/>
      <c r="I1199" s="8"/>
    </row>
    <row r="1200" spans="1:9" ht="43.5" customHeight="1">
      <c r="A1200" s="369" t="s">
        <v>326</v>
      </c>
      <c r="B1200" s="369"/>
      <c r="C1200" s="369"/>
      <c r="D1200" s="184" t="s">
        <v>40</v>
      </c>
      <c r="E1200" s="2">
        <v>1.4</v>
      </c>
      <c r="F1200" s="2">
        <v>3.2</v>
      </c>
      <c r="G1200" s="2">
        <v>7.1</v>
      </c>
      <c r="H1200" s="92">
        <f>E1200*4+F1200*9+G1200*4</f>
        <v>62.8</v>
      </c>
      <c r="I1200" s="8">
        <v>1.94</v>
      </c>
    </row>
    <row r="1201" spans="1:9" ht="24.75" customHeight="1">
      <c r="A1201" s="26" t="s">
        <v>80</v>
      </c>
      <c r="B1201" s="74">
        <f>C1201*1.25</f>
        <v>40</v>
      </c>
      <c r="C1201" s="36">
        <v>32</v>
      </c>
      <c r="D1201" s="34"/>
      <c r="E1201" s="249"/>
      <c r="F1201" s="249"/>
      <c r="G1201" s="249"/>
      <c r="H1201" s="36"/>
      <c r="I1201" s="55"/>
    </row>
    <row r="1202" spans="1:9" ht="24.75" customHeight="1">
      <c r="A1202" s="52" t="s">
        <v>47</v>
      </c>
      <c r="B1202" s="74">
        <f>C1202*1.33</f>
        <v>42.56</v>
      </c>
      <c r="C1202" s="36">
        <v>32</v>
      </c>
      <c r="D1202" s="34"/>
      <c r="E1202" s="249"/>
      <c r="F1202" s="249"/>
      <c r="G1202" s="249"/>
      <c r="H1202" s="36"/>
      <c r="I1202" s="55"/>
    </row>
    <row r="1203" spans="1:9" ht="24.75" customHeight="1">
      <c r="A1203" s="26" t="s">
        <v>327</v>
      </c>
      <c r="B1203" s="51">
        <f>C1203*1.25</f>
        <v>20</v>
      </c>
      <c r="C1203" s="36">
        <v>16</v>
      </c>
      <c r="D1203" s="34"/>
      <c r="E1203" s="249"/>
      <c r="F1203" s="249"/>
      <c r="G1203" s="249"/>
      <c r="H1203" s="36"/>
      <c r="I1203" s="55"/>
    </row>
    <row r="1204" spans="1:9" ht="24.75" customHeight="1">
      <c r="A1204" s="52" t="s">
        <v>51</v>
      </c>
      <c r="B1204" s="39">
        <f>C1204*1.33</f>
        <v>21.28</v>
      </c>
      <c r="C1204" s="36">
        <v>16</v>
      </c>
      <c r="D1204" s="34"/>
      <c r="E1204" s="249"/>
      <c r="F1204" s="249"/>
      <c r="G1204" s="249"/>
      <c r="H1204" s="36"/>
      <c r="I1204" s="55"/>
    </row>
    <row r="1205" spans="1:9" ht="24.75" customHeight="1">
      <c r="A1205" s="52" t="s">
        <v>52</v>
      </c>
      <c r="B1205" s="39">
        <f>C1205*1.43</f>
        <v>22.88</v>
      </c>
      <c r="C1205" s="36">
        <v>16</v>
      </c>
      <c r="D1205" s="34"/>
      <c r="E1205" s="249"/>
      <c r="F1205" s="249"/>
      <c r="G1205" s="249"/>
      <c r="H1205" s="36"/>
      <c r="I1205" s="55"/>
    </row>
    <row r="1206" spans="1:9" ht="24.75" customHeight="1">
      <c r="A1206" s="63" t="s">
        <v>53</v>
      </c>
      <c r="B1206" s="39">
        <f>C1206*1.54</f>
        <v>24.64</v>
      </c>
      <c r="C1206" s="36">
        <v>16</v>
      </c>
      <c r="D1206" s="34"/>
      <c r="E1206" s="249"/>
      <c r="F1206" s="249"/>
      <c r="G1206" s="249"/>
      <c r="H1206" s="36"/>
      <c r="I1206" s="55"/>
    </row>
    <row r="1207" spans="1:9" ht="24.75" customHeight="1">
      <c r="A1207" s="63" t="s">
        <v>54</v>
      </c>
      <c r="B1207" s="39">
        <f>C1207*1.67</f>
        <v>26.72</v>
      </c>
      <c r="C1207" s="36">
        <v>16</v>
      </c>
      <c r="D1207" s="34"/>
      <c r="E1207" s="249"/>
      <c r="F1207" s="249"/>
      <c r="G1207" s="249"/>
      <c r="H1207" s="36"/>
      <c r="I1207" s="55"/>
    </row>
    <row r="1208" spans="1:9" ht="24.75" customHeight="1">
      <c r="A1208" s="63" t="s">
        <v>55</v>
      </c>
      <c r="B1208" s="74">
        <f>C1208*1.25</f>
        <v>13.75</v>
      </c>
      <c r="C1208" s="36">
        <v>11</v>
      </c>
      <c r="D1208" s="34"/>
      <c r="E1208" s="249"/>
      <c r="F1208" s="249"/>
      <c r="G1208" s="249"/>
      <c r="H1208" s="36"/>
      <c r="I1208" s="55"/>
    </row>
    <row r="1209" spans="1:9" ht="24.75" customHeight="1">
      <c r="A1209" s="52" t="s">
        <v>47</v>
      </c>
      <c r="B1209" s="74">
        <f>C1209*1.33</f>
        <v>14.63</v>
      </c>
      <c r="C1209" s="36">
        <v>11</v>
      </c>
      <c r="D1209" s="34"/>
      <c r="E1209" s="249"/>
      <c r="F1209" s="249"/>
      <c r="G1209" s="249"/>
      <c r="H1209" s="36"/>
      <c r="I1209" s="55"/>
    </row>
    <row r="1210" spans="1:9" ht="24.75" customHeight="1">
      <c r="A1210" s="26" t="s">
        <v>56</v>
      </c>
      <c r="B1210" s="36">
        <f>C1210*1.19</f>
        <v>9.52</v>
      </c>
      <c r="C1210" s="36">
        <v>8</v>
      </c>
      <c r="D1210" s="34"/>
      <c r="E1210" s="249"/>
      <c r="F1210" s="249"/>
      <c r="G1210" s="249"/>
      <c r="H1210" s="36"/>
      <c r="I1210" s="55"/>
    </row>
    <row r="1211" spans="1:9" ht="24.75" customHeight="1">
      <c r="A1211" s="52" t="s">
        <v>106</v>
      </c>
      <c r="B1211" s="36">
        <v>3</v>
      </c>
      <c r="C1211" s="36">
        <v>3</v>
      </c>
      <c r="D1211" s="34"/>
      <c r="E1211" s="299"/>
      <c r="F1211" s="299"/>
      <c r="G1211" s="299"/>
      <c r="H1211" s="248"/>
      <c r="I1211" s="247"/>
    </row>
    <row r="1212" spans="1:9" ht="24.75" customHeight="1">
      <c r="A1212" s="86" t="s">
        <v>42</v>
      </c>
      <c r="B1212" s="47">
        <v>0.4</v>
      </c>
      <c r="C1212" s="47">
        <v>0.4</v>
      </c>
      <c r="D1212" s="34"/>
      <c r="E1212" s="47"/>
      <c r="F1212" s="47"/>
      <c r="G1212" s="47"/>
      <c r="H1212" s="72"/>
      <c r="I1212" s="100"/>
    </row>
    <row r="1213" spans="1:9" ht="24.75" customHeight="1">
      <c r="A1213" s="26" t="s">
        <v>57</v>
      </c>
      <c r="B1213" s="33">
        <v>5</v>
      </c>
      <c r="C1213" s="51">
        <v>5</v>
      </c>
      <c r="D1213" s="34"/>
      <c r="E1213" s="249"/>
      <c r="F1213" s="249"/>
      <c r="G1213" s="249"/>
      <c r="H1213" s="36"/>
      <c r="I1213" s="55"/>
    </row>
    <row r="1214" spans="1:9" ht="24.75" customHeight="1">
      <c r="A1214" s="90" t="s">
        <v>236</v>
      </c>
      <c r="B1214" s="48">
        <v>0.1</v>
      </c>
      <c r="C1214" s="48">
        <v>0.1</v>
      </c>
      <c r="D1214" s="193"/>
      <c r="E1214" s="194"/>
      <c r="F1214" s="194"/>
      <c r="G1214" s="194"/>
      <c r="H1214" s="73"/>
      <c r="I1214" s="73"/>
    </row>
    <row r="1215" spans="1:9" ht="43.5" customHeight="1">
      <c r="A1215" s="343" t="s">
        <v>328</v>
      </c>
      <c r="B1215" s="364"/>
      <c r="C1215" s="364"/>
      <c r="D1215" s="184">
        <v>70</v>
      </c>
      <c r="E1215" s="29">
        <v>10.4</v>
      </c>
      <c r="F1215" s="29">
        <v>7</v>
      </c>
      <c r="G1215" s="29">
        <v>2</v>
      </c>
      <c r="H1215" s="91">
        <f>G1215*4+F1215*9+E1215*4</f>
        <v>112.6</v>
      </c>
      <c r="I1215" s="67">
        <v>7.79</v>
      </c>
    </row>
    <row r="1216" spans="1:9" ht="24.75" customHeight="1">
      <c r="A1216" s="118" t="s">
        <v>329</v>
      </c>
      <c r="B1216" s="139">
        <v>71</v>
      </c>
      <c r="C1216" s="49">
        <v>59</v>
      </c>
      <c r="D1216" s="48"/>
      <c r="E1216" s="96"/>
      <c r="F1216" s="96"/>
      <c r="G1216" s="96"/>
      <c r="H1216" s="49"/>
      <c r="I1216" s="234"/>
    </row>
    <row r="1217" spans="1:9" ht="24.75" customHeight="1">
      <c r="A1217" s="90" t="s">
        <v>48</v>
      </c>
      <c r="B1217" s="48">
        <v>4</v>
      </c>
      <c r="C1217" s="48">
        <v>4</v>
      </c>
      <c r="D1217" s="48"/>
      <c r="E1217" s="96"/>
      <c r="F1217" s="96"/>
      <c r="G1217" s="96"/>
      <c r="H1217" s="49"/>
      <c r="I1217" s="234"/>
    </row>
    <row r="1218" spans="1:9" ht="24.75" customHeight="1">
      <c r="A1218" s="90" t="s">
        <v>330</v>
      </c>
      <c r="B1218" s="48"/>
      <c r="C1218" s="48">
        <v>40</v>
      </c>
      <c r="D1218" s="48"/>
      <c r="E1218" s="96"/>
      <c r="F1218" s="96"/>
      <c r="G1218" s="96"/>
      <c r="H1218" s="49"/>
      <c r="I1218" s="234"/>
    </row>
    <row r="1219" spans="1:9" ht="24.75" customHeight="1">
      <c r="A1219" s="90" t="s">
        <v>62</v>
      </c>
      <c r="B1219" s="49">
        <v>2</v>
      </c>
      <c r="C1219" s="49">
        <v>2</v>
      </c>
      <c r="D1219" s="48"/>
      <c r="E1219" s="96"/>
      <c r="F1219" s="219"/>
      <c r="G1219" s="96"/>
      <c r="H1219" s="49"/>
      <c r="I1219" s="67"/>
    </row>
    <row r="1220" spans="1:9" ht="24.75" customHeight="1">
      <c r="A1220" s="90" t="s">
        <v>57</v>
      </c>
      <c r="B1220" s="48">
        <v>10</v>
      </c>
      <c r="C1220" s="48">
        <v>10</v>
      </c>
      <c r="D1220" s="48"/>
      <c r="E1220" s="96"/>
      <c r="F1220" s="219"/>
      <c r="G1220" s="96"/>
      <c r="H1220" s="49"/>
      <c r="I1220" s="234"/>
    </row>
    <row r="1221" spans="1:9" ht="24.75" customHeight="1">
      <c r="A1221" s="90" t="s">
        <v>84</v>
      </c>
      <c r="B1221" s="48">
        <v>20</v>
      </c>
      <c r="C1221" s="48">
        <v>20</v>
      </c>
      <c r="D1221" s="48"/>
      <c r="E1221" s="96"/>
      <c r="F1221" s="219"/>
      <c r="G1221" s="96"/>
      <c r="H1221" s="49"/>
      <c r="I1221" s="234"/>
    </row>
    <row r="1222" spans="1:9" ht="24.75" customHeight="1">
      <c r="A1222" s="337" t="s">
        <v>331</v>
      </c>
      <c r="B1222" s="337"/>
      <c r="C1222" s="337"/>
      <c r="D1222" s="184">
        <v>100</v>
      </c>
      <c r="E1222" s="29">
        <v>2.1</v>
      </c>
      <c r="F1222" s="29">
        <v>1.9</v>
      </c>
      <c r="G1222" s="29">
        <v>16</v>
      </c>
      <c r="H1222" s="92">
        <f>E1222*4+F1222*9+G1222*4</f>
        <v>89.5</v>
      </c>
      <c r="I1222" s="30">
        <v>0.37</v>
      </c>
    </row>
    <row r="1223" spans="1:9" ht="24.75" customHeight="1">
      <c r="A1223" s="71" t="s">
        <v>73</v>
      </c>
      <c r="B1223" s="33">
        <v>35</v>
      </c>
      <c r="C1223" s="33">
        <v>35</v>
      </c>
      <c r="D1223" s="34"/>
      <c r="E1223" s="47"/>
      <c r="F1223" s="47"/>
      <c r="G1223" s="47"/>
      <c r="H1223" s="34"/>
      <c r="I1223" s="34"/>
    </row>
    <row r="1224" spans="1:9" ht="24.75" customHeight="1">
      <c r="A1224" s="71" t="s">
        <v>84</v>
      </c>
      <c r="B1224" s="33">
        <v>73.5</v>
      </c>
      <c r="C1224" s="33">
        <v>73.5</v>
      </c>
      <c r="D1224" s="34"/>
      <c r="E1224" s="47"/>
      <c r="F1224" s="47"/>
      <c r="G1224" s="47"/>
      <c r="H1224" s="34"/>
      <c r="I1224" s="34"/>
    </row>
    <row r="1225" spans="1:9" ht="24.75" customHeight="1">
      <c r="A1225" s="108" t="s">
        <v>43</v>
      </c>
      <c r="B1225" s="33">
        <v>3</v>
      </c>
      <c r="C1225" s="33">
        <v>3</v>
      </c>
      <c r="D1225" s="34"/>
      <c r="E1225" s="82"/>
      <c r="F1225" s="82"/>
      <c r="G1225" s="82"/>
      <c r="H1225" s="33"/>
      <c r="I1225" s="53"/>
    </row>
    <row r="1226" spans="1:9" ht="43.5" customHeight="1">
      <c r="A1226" s="337" t="s">
        <v>332</v>
      </c>
      <c r="B1226" s="337"/>
      <c r="C1226" s="337"/>
      <c r="D1226" s="184">
        <v>120</v>
      </c>
      <c r="E1226" s="2">
        <v>0.08</v>
      </c>
      <c r="F1226" s="2">
        <v>0</v>
      </c>
      <c r="G1226" s="2">
        <v>8.8</v>
      </c>
      <c r="H1226" s="92">
        <f>E1226*4+F1226*9+G1226*4</f>
        <v>35.52</v>
      </c>
      <c r="I1226" s="1">
        <v>0.72</v>
      </c>
    </row>
    <row r="1227" spans="1:9" ht="24.75" customHeight="1">
      <c r="A1227" s="63" t="s">
        <v>333</v>
      </c>
      <c r="B1227" s="76">
        <v>16.3</v>
      </c>
      <c r="C1227" s="76">
        <v>16</v>
      </c>
      <c r="D1227" s="48"/>
      <c r="E1227" s="81"/>
      <c r="F1227" s="81"/>
      <c r="G1227" s="81"/>
      <c r="H1227" s="49"/>
      <c r="I1227" s="80"/>
    </row>
    <row r="1228" spans="1:9" ht="24.75" customHeight="1">
      <c r="A1228" s="63" t="s">
        <v>42</v>
      </c>
      <c r="B1228" s="33">
        <v>8</v>
      </c>
      <c r="C1228" s="33">
        <v>8</v>
      </c>
      <c r="D1228" s="48"/>
      <c r="E1228" s="81"/>
      <c r="F1228" s="81"/>
      <c r="G1228" s="81"/>
      <c r="H1228" s="74"/>
      <c r="I1228" s="76"/>
    </row>
    <row r="1229" spans="1:9" ht="24.75" customHeight="1">
      <c r="A1229" s="337" t="s">
        <v>128</v>
      </c>
      <c r="B1229" s="337"/>
      <c r="C1229" s="337"/>
      <c r="D1229" s="184">
        <v>20</v>
      </c>
      <c r="E1229" s="2">
        <v>1.6</v>
      </c>
      <c r="F1229" s="2">
        <v>0.3</v>
      </c>
      <c r="G1229" s="2">
        <v>7.6</v>
      </c>
      <c r="H1229" s="27">
        <v>39</v>
      </c>
      <c r="I1229" s="8">
        <v>0</v>
      </c>
    </row>
    <row r="1230" spans="1:9" ht="43.5" customHeight="1">
      <c r="A1230" s="79" t="s">
        <v>129</v>
      </c>
      <c r="B1230" s="79"/>
      <c r="C1230" s="79"/>
      <c r="D1230" s="184">
        <v>20</v>
      </c>
      <c r="E1230" s="2"/>
      <c r="F1230" s="2"/>
      <c r="G1230" s="2"/>
      <c r="H1230" s="3"/>
      <c r="I1230" s="2"/>
    </row>
    <row r="1231" spans="1:9" ht="24.75" customHeight="1">
      <c r="A1231" s="337" t="s">
        <v>38</v>
      </c>
      <c r="B1231" s="337"/>
      <c r="C1231" s="337"/>
      <c r="D1231" s="184">
        <v>30</v>
      </c>
      <c r="E1231" s="2">
        <v>1.9714285714285715</v>
      </c>
      <c r="F1231" s="2">
        <v>0.34285714285714286</v>
      </c>
      <c r="G1231" s="2">
        <v>10.028571428571428</v>
      </c>
      <c r="H1231" s="27">
        <v>53.142857142857146</v>
      </c>
      <c r="I1231" s="2">
        <v>0</v>
      </c>
    </row>
    <row r="1232" spans="1:9" ht="24.75" customHeight="1">
      <c r="A1232" s="341" t="s">
        <v>12</v>
      </c>
      <c r="B1232" s="341"/>
      <c r="C1232" s="341"/>
      <c r="D1232" s="316">
        <f>D1233+D1247</f>
        <v>200</v>
      </c>
      <c r="E1232" s="50">
        <f>SUM(E1233:E1247)</f>
        <v>3.3000000000000003</v>
      </c>
      <c r="F1232" s="50">
        <f>SUM(F1233:F1247)</f>
        <v>4.1</v>
      </c>
      <c r="G1232" s="50">
        <f>SUM(G1233:G1247)</f>
        <v>40</v>
      </c>
      <c r="H1232" s="110">
        <f>SUM(H1233:H1247)</f>
        <v>210.09999999999997</v>
      </c>
      <c r="I1232" s="50">
        <f>SUM(I1233:I1247)</f>
        <v>5.95</v>
      </c>
    </row>
    <row r="1233" spans="1:9" ht="24.75" customHeight="1">
      <c r="A1233" s="358" t="s">
        <v>334</v>
      </c>
      <c r="B1233" s="358"/>
      <c r="C1233" s="358"/>
      <c r="D1233" s="184">
        <v>50</v>
      </c>
      <c r="E1233" s="29">
        <v>3.1</v>
      </c>
      <c r="F1233" s="29">
        <v>4.1</v>
      </c>
      <c r="G1233" s="29">
        <v>23.9</v>
      </c>
      <c r="H1233" s="92">
        <f>E1233*4+F1233*9+G1233*4</f>
        <v>144.89999999999998</v>
      </c>
      <c r="I1233" s="30">
        <v>0.03</v>
      </c>
    </row>
    <row r="1234" spans="1:9" ht="24.75" customHeight="1">
      <c r="A1234" s="52" t="s">
        <v>62</v>
      </c>
      <c r="B1234" s="36">
        <v>31</v>
      </c>
      <c r="C1234" s="36">
        <v>31</v>
      </c>
      <c r="D1234" s="324"/>
      <c r="E1234" s="11"/>
      <c r="F1234" s="11"/>
      <c r="G1234" s="11"/>
      <c r="H1234" s="158"/>
      <c r="I1234" s="163"/>
    </row>
    <row r="1235" spans="1:9" ht="24.75" customHeight="1">
      <c r="A1235" s="86" t="s">
        <v>42</v>
      </c>
      <c r="B1235" s="72">
        <v>5</v>
      </c>
      <c r="C1235" s="72">
        <v>5</v>
      </c>
      <c r="D1235" s="324"/>
      <c r="E1235" s="29"/>
      <c r="F1235" s="29"/>
      <c r="G1235" s="29"/>
      <c r="H1235" s="27"/>
      <c r="I1235" s="30"/>
    </row>
    <row r="1236" spans="1:9" ht="24.75" customHeight="1">
      <c r="A1236" s="105" t="s">
        <v>135</v>
      </c>
      <c r="B1236" s="72">
        <v>4</v>
      </c>
      <c r="C1236" s="72">
        <v>4</v>
      </c>
      <c r="D1236" s="324"/>
      <c r="E1236" s="29"/>
      <c r="F1236" s="29"/>
      <c r="G1236" s="29"/>
      <c r="H1236" s="27"/>
      <c r="I1236" s="30"/>
    </row>
    <row r="1237" spans="1:9" ht="24.75" customHeight="1">
      <c r="A1237" s="52" t="s">
        <v>106</v>
      </c>
      <c r="B1237" s="36">
        <v>3</v>
      </c>
      <c r="C1237" s="36">
        <v>3</v>
      </c>
      <c r="D1237" s="324"/>
      <c r="E1237" s="325"/>
      <c r="F1237" s="325"/>
      <c r="G1237" s="325"/>
      <c r="H1237" s="326"/>
      <c r="I1237" s="327"/>
    </row>
    <row r="1238" spans="1:9" ht="24.75" customHeight="1">
      <c r="A1238" s="121" t="s">
        <v>91</v>
      </c>
      <c r="B1238" s="249">
        <v>0.3</v>
      </c>
      <c r="C1238" s="249">
        <v>0.3</v>
      </c>
      <c r="D1238" s="324"/>
      <c r="E1238" s="11"/>
      <c r="F1238" s="11"/>
      <c r="G1238" s="11"/>
      <c r="H1238" s="27"/>
      <c r="I1238" s="30"/>
    </row>
    <row r="1239" spans="1:9" ht="24.75" customHeight="1">
      <c r="A1239" s="90" t="s">
        <v>335</v>
      </c>
      <c r="B1239" s="47">
        <v>0.6</v>
      </c>
      <c r="C1239" s="47">
        <v>0.6</v>
      </c>
      <c r="D1239" s="324"/>
      <c r="E1239" s="11"/>
      <c r="F1239" s="11"/>
      <c r="G1239" s="11"/>
      <c r="H1239" s="27"/>
      <c r="I1239" s="30"/>
    </row>
    <row r="1240" spans="1:9" s="59" customFormat="1" ht="24.75" customHeight="1">
      <c r="A1240" s="250" t="s">
        <v>336</v>
      </c>
      <c r="B1240" s="96">
        <f>B1239*0.25</f>
        <v>0.15</v>
      </c>
      <c r="C1240" s="96">
        <f>C1239*0.25</f>
        <v>0.15</v>
      </c>
      <c r="D1240" s="29"/>
      <c r="E1240" s="29"/>
      <c r="F1240" s="96"/>
      <c r="G1240" s="96"/>
      <c r="H1240" s="49"/>
      <c r="I1240" s="88"/>
    </row>
    <row r="1241" spans="1:9" ht="24.75" customHeight="1">
      <c r="A1241" s="90" t="s">
        <v>90</v>
      </c>
      <c r="B1241" s="72">
        <v>14</v>
      </c>
      <c r="C1241" s="72">
        <v>14</v>
      </c>
      <c r="D1241" s="324"/>
      <c r="E1241" s="11"/>
      <c r="F1241" s="11"/>
      <c r="G1241" s="11"/>
      <c r="H1241" s="27"/>
      <c r="I1241" s="30"/>
    </row>
    <row r="1242" spans="1:9" ht="43.5" customHeight="1">
      <c r="A1242" s="86" t="s">
        <v>337</v>
      </c>
      <c r="B1242" s="249">
        <v>0.7</v>
      </c>
      <c r="C1242" s="249">
        <v>0.7</v>
      </c>
      <c r="D1242" s="324"/>
      <c r="E1242" s="11"/>
      <c r="F1242" s="11"/>
      <c r="G1242" s="11"/>
      <c r="H1242" s="27"/>
      <c r="I1242" s="30"/>
    </row>
    <row r="1243" spans="1:9" ht="24.75" customHeight="1">
      <c r="A1243" s="252" t="s">
        <v>338</v>
      </c>
      <c r="B1243" s="36"/>
      <c r="C1243" s="36"/>
      <c r="D1243" s="324"/>
      <c r="E1243" s="11"/>
      <c r="F1243" s="11"/>
      <c r="G1243" s="11"/>
      <c r="H1243" s="27"/>
      <c r="I1243" s="30"/>
    </row>
    <row r="1244" spans="1:9" ht="24.75" customHeight="1">
      <c r="A1244" s="52" t="s">
        <v>62</v>
      </c>
      <c r="B1244" s="36">
        <v>4</v>
      </c>
      <c r="C1244" s="36">
        <v>4</v>
      </c>
      <c r="D1244" s="324"/>
      <c r="E1244" s="11"/>
      <c r="F1244" s="11"/>
      <c r="G1244" s="11"/>
      <c r="H1244" s="27"/>
      <c r="I1244" s="30"/>
    </row>
    <row r="1245" spans="1:9" ht="24.75" customHeight="1">
      <c r="A1245" s="52" t="s">
        <v>106</v>
      </c>
      <c r="B1245" s="36">
        <v>4</v>
      </c>
      <c r="C1245" s="36">
        <v>4</v>
      </c>
      <c r="D1245" s="324"/>
      <c r="E1245" s="325"/>
      <c r="F1245" s="325"/>
      <c r="G1245" s="325"/>
      <c r="H1245" s="326"/>
      <c r="I1245" s="327"/>
    </row>
    <row r="1246" spans="1:9" ht="43.5" customHeight="1">
      <c r="A1246" s="125" t="s">
        <v>339</v>
      </c>
      <c r="B1246" s="36"/>
      <c r="C1246" s="36"/>
      <c r="D1246" s="184">
        <v>50</v>
      </c>
      <c r="E1246" s="325"/>
      <c r="F1246" s="325"/>
      <c r="G1246" s="325"/>
      <c r="H1246" s="326"/>
      <c r="I1246" s="327"/>
    </row>
    <row r="1247" spans="1:9" ht="24.75" customHeight="1">
      <c r="A1247" s="213" t="s">
        <v>150</v>
      </c>
      <c r="B1247" s="184">
        <v>150</v>
      </c>
      <c r="C1247" s="184">
        <v>150</v>
      </c>
      <c r="D1247" s="184">
        <v>150</v>
      </c>
      <c r="E1247" s="29">
        <v>0.2</v>
      </c>
      <c r="F1247" s="29">
        <v>0</v>
      </c>
      <c r="G1247" s="29">
        <v>16.1</v>
      </c>
      <c r="H1247" s="27">
        <f>E1247*4+F1247*9+G1247*4</f>
        <v>65.2</v>
      </c>
      <c r="I1247" s="30">
        <v>5.92</v>
      </c>
    </row>
    <row r="1248" spans="1:9" ht="24.75" customHeight="1">
      <c r="A1248" s="338" t="s">
        <v>237</v>
      </c>
      <c r="B1248" s="338"/>
      <c r="C1248" s="338"/>
      <c r="D1248" s="318">
        <f>D1259+D1270+D1249+D1277</f>
        <v>480</v>
      </c>
      <c r="E1248" s="102">
        <f>E1259+E1270+E1276+E1249+E1277</f>
        <v>12.266666666666667</v>
      </c>
      <c r="F1248" s="102">
        <f>F1259+F1270+F1276+F1249+F1277</f>
        <v>13.5</v>
      </c>
      <c r="G1248" s="102">
        <f>G1259+G1270+G1276+G1249+G1277</f>
        <v>44.33333333333333</v>
      </c>
      <c r="H1248" s="103">
        <f>H1259+H1270+H1276+H1249+H1277</f>
        <v>347.90000000000003</v>
      </c>
      <c r="I1248" s="102">
        <f>I1259+I1270+I1276+I1249+I1277</f>
        <v>25.310000000000002</v>
      </c>
    </row>
    <row r="1249" spans="1:9" ht="43.5" customHeight="1">
      <c r="A1249" s="339" t="s">
        <v>340</v>
      </c>
      <c r="B1249" s="339"/>
      <c r="C1249" s="339"/>
      <c r="D1249" s="184">
        <v>150</v>
      </c>
      <c r="E1249" s="29">
        <v>1.4</v>
      </c>
      <c r="F1249" s="29">
        <v>5</v>
      </c>
      <c r="G1249" s="29">
        <v>7.9</v>
      </c>
      <c r="H1249" s="27">
        <f>E1249*4+F1249*9+G1249*4</f>
        <v>82.2</v>
      </c>
      <c r="I1249" s="30">
        <v>6.4</v>
      </c>
    </row>
    <row r="1250" spans="1:9" ht="24.75" customHeight="1">
      <c r="A1250" s="71" t="s">
        <v>51</v>
      </c>
      <c r="B1250" s="39">
        <f>C1250*1.33</f>
        <v>143.64000000000001</v>
      </c>
      <c r="C1250" s="33">
        <v>108</v>
      </c>
      <c r="D1250" s="34"/>
      <c r="E1250" s="82"/>
      <c r="F1250" s="82"/>
      <c r="G1250" s="82"/>
      <c r="H1250" s="33"/>
      <c r="I1250" s="100"/>
    </row>
    <row r="1251" spans="1:9" ht="24.75" customHeight="1">
      <c r="A1251" s="108" t="s">
        <v>52</v>
      </c>
      <c r="B1251" s="39">
        <f>C1251*1.43</f>
        <v>154.44</v>
      </c>
      <c r="C1251" s="33">
        <v>108</v>
      </c>
      <c r="D1251" s="34"/>
      <c r="E1251" s="82"/>
      <c r="F1251" s="82"/>
      <c r="G1251" s="82"/>
      <c r="H1251" s="82"/>
      <c r="I1251" s="82"/>
    </row>
    <row r="1252" spans="1:9" ht="24.75" customHeight="1">
      <c r="A1252" s="108" t="s">
        <v>53</v>
      </c>
      <c r="B1252" s="39">
        <f>C1252*1.54</f>
        <v>166.32</v>
      </c>
      <c r="C1252" s="33">
        <v>108</v>
      </c>
      <c r="D1252" s="34"/>
      <c r="E1252" s="82"/>
      <c r="F1252" s="82"/>
      <c r="G1252" s="82"/>
      <c r="H1252" s="33"/>
      <c r="I1252" s="109"/>
    </row>
    <row r="1253" spans="1:9" ht="24.75" customHeight="1">
      <c r="A1253" s="71" t="s">
        <v>54</v>
      </c>
      <c r="B1253" s="39">
        <f>C1253*1.67</f>
        <v>180.35999999999999</v>
      </c>
      <c r="C1253" s="33">
        <v>108</v>
      </c>
      <c r="D1253" s="34"/>
      <c r="E1253" s="82"/>
      <c r="F1253" s="82"/>
      <c r="G1253" s="82"/>
      <c r="H1253" s="33"/>
      <c r="I1253" s="109"/>
    </row>
    <row r="1254" spans="1:9" ht="43.5" customHeight="1">
      <c r="A1254" s="104" t="s">
        <v>241</v>
      </c>
      <c r="B1254" s="3"/>
      <c r="C1254" s="33">
        <v>105</v>
      </c>
      <c r="D1254" s="34"/>
      <c r="E1254" s="82"/>
      <c r="F1254" s="82"/>
      <c r="G1254" s="82"/>
      <c r="H1254" s="33"/>
      <c r="I1254" s="109"/>
    </row>
    <row r="1255" spans="1:9" ht="24.75" customHeight="1">
      <c r="A1255" s="71" t="s">
        <v>127</v>
      </c>
      <c r="B1255" s="39">
        <f>C1255*1.82</f>
        <v>81.9</v>
      </c>
      <c r="C1255" s="33">
        <v>45</v>
      </c>
      <c r="D1255" s="34"/>
      <c r="E1255" s="82"/>
      <c r="F1255" s="82"/>
      <c r="G1255" s="82"/>
      <c r="H1255" s="33"/>
      <c r="I1255" s="109"/>
    </row>
    <row r="1256" spans="1:9" ht="24.75" customHeight="1">
      <c r="A1256" s="71" t="s">
        <v>168</v>
      </c>
      <c r="B1256" s="39">
        <f>C1256*1.02</f>
        <v>45.9</v>
      </c>
      <c r="C1256" s="33">
        <v>45</v>
      </c>
      <c r="D1256" s="34"/>
      <c r="E1256" s="82"/>
      <c r="F1256" s="82"/>
      <c r="G1256" s="82"/>
      <c r="H1256" s="33"/>
      <c r="I1256" s="109"/>
    </row>
    <row r="1257" spans="1:9" ht="24.75" customHeight="1">
      <c r="A1257" s="71" t="s">
        <v>169</v>
      </c>
      <c r="B1257" s="39">
        <f>C1257*1.05</f>
        <v>47.25</v>
      </c>
      <c r="C1257" s="33">
        <v>45</v>
      </c>
      <c r="D1257" s="34"/>
      <c r="E1257" s="82"/>
      <c r="F1257" s="82"/>
      <c r="G1257" s="82"/>
      <c r="H1257" s="33"/>
      <c r="I1257" s="109"/>
    </row>
    <row r="1258" spans="1:9" ht="24.75" customHeight="1">
      <c r="A1258" s="253" t="s">
        <v>48</v>
      </c>
      <c r="B1258" s="254">
        <v>5</v>
      </c>
      <c r="C1258" s="254">
        <v>5</v>
      </c>
      <c r="D1258" s="34"/>
      <c r="E1258" s="2"/>
      <c r="F1258" s="2"/>
      <c r="G1258" s="2"/>
      <c r="H1258" s="3"/>
      <c r="I1258" s="30"/>
    </row>
    <row r="1259" spans="1:9" ht="43.5" customHeight="1">
      <c r="A1259" s="343" t="s">
        <v>341</v>
      </c>
      <c r="B1259" s="343"/>
      <c r="C1259" s="343"/>
      <c r="D1259" s="184">
        <v>50</v>
      </c>
      <c r="E1259" s="2">
        <v>6.2</v>
      </c>
      <c r="F1259" s="2">
        <v>5.9</v>
      </c>
      <c r="G1259" s="2">
        <v>7</v>
      </c>
      <c r="H1259" s="3">
        <f>E1259*4+F1259*9+G1259*4</f>
        <v>105.9</v>
      </c>
      <c r="I1259" s="8">
        <v>0.36</v>
      </c>
    </row>
    <row r="1260" spans="1:9" ht="43.5" customHeight="1">
      <c r="A1260" s="255" t="s">
        <v>342</v>
      </c>
      <c r="B1260" s="38">
        <v>86</v>
      </c>
      <c r="C1260" s="170">
        <v>37</v>
      </c>
      <c r="D1260" s="34"/>
      <c r="E1260" s="47"/>
      <c r="F1260" s="47"/>
      <c r="G1260" s="47"/>
      <c r="H1260" s="72"/>
      <c r="I1260" s="100"/>
    </row>
    <row r="1261" spans="1:9" ht="24.75" customHeight="1">
      <c r="A1261" s="256" t="s">
        <v>343</v>
      </c>
      <c r="B1261" s="38">
        <f>C1261*1.48</f>
        <v>54.76</v>
      </c>
      <c r="C1261" s="170">
        <v>37</v>
      </c>
      <c r="D1261" s="34"/>
      <c r="E1261" s="47"/>
      <c r="F1261" s="47"/>
      <c r="G1261" s="47"/>
      <c r="H1261" s="72"/>
      <c r="I1261" s="100"/>
    </row>
    <row r="1262" spans="1:9" ht="24.75" customHeight="1">
      <c r="A1262" s="256" t="s">
        <v>344</v>
      </c>
      <c r="B1262" s="38">
        <f>C1262*1.054</f>
        <v>38.998000000000005</v>
      </c>
      <c r="C1262" s="170">
        <v>37</v>
      </c>
      <c r="D1262" s="34"/>
      <c r="E1262" s="47"/>
      <c r="F1262" s="47"/>
      <c r="G1262" s="47"/>
      <c r="H1262" s="72"/>
      <c r="I1262" s="100"/>
    </row>
    <row r="1263" spans="1:9" ht="24.75" customHeight="1">
      <c r="A1263" s="256" t="s">
        <v>345</v>
      </c>
      <c r="B1263" s="38">
        <f>C1263*1.32</f>
        <v>48.84</v>
      </c>
      <c r="C1263" s="170">
        <v>37</v>
      </c>
      <c r="D1263" s="34"/>
      <c r="E1263" s="47"/>
      <c r="F1263" s="47"/>
      <c r="G1263" s="47"/>
      <c r="H1263" s="72"/>
      <c r="I1263" s="100"/>
    </row>
    <row r="1264" spans="1:9" ht="43.5" customHeight="1">
      <c r="A1264" s="65" t="s">
        <v>346</v>
      </c>
      <c r="B1264" s="38">
        <v>37</v>
      </c>
      <c r="C1264" s="170">
        <v>37</v>
      </c>
      <c r="D1264" s="34"/>
      <c r="E1264" s="47"/>
      <c r="F1264" s="47"/>
      <c r="G1264" s="47"/>
      <c r="H1264" s="72"/>
      <c r="I1264" s="109"/>
    </row>
    <row r="1265" spans="1:9" ht="24.75" customHeight="1">
      <c r="A1265" s="86" t="s">
        <v>46</v>
      </c>
      <c r="B1265" s="72">
        <v>11</v>
      </c>
      <c r="C1265" s="202">
        <v>11</v>
      </c>
      <c r="D1265" s="34"/>
      <c r="E1265" s="47"/>
      <c r="F1265" s="47"/>
      <c r="G1265" s="47"/>
      <c r="H1265" s="72"/>
      <c r="I1265" s="109"/>
    </row>
    <row r="1266" spans="1:9" ht="24.75" customHeight="1">
      <c r="A1266" s="105" t="s">
        <v>135</v>
      </c>
      <c r="B1266" s="72">
        <v>4</v>
      </c>
      <c r="C1266" s="202">
        <v>4</v>
      </c>
      <c r="D1266" s="34"/>
      <c r="E1266" s="47"/>
      <c r="F1266" s="47"/>
      <c r="G1266" s="47"/>
      <c r="H1266" s="72"/>
      <c r="I1266" s="109"/>
    </row>
    <row r="1267" spans="1:9" ht="43.5" customHeight="1">
      <c r="A1267" s="86" t="s">
        <v>214</v>
      </c>
      <c r="B1267" s="72">
        <v>10</v>
      </c>
      <c r="C1267" s="72">
        <v>10</v>
      </c>
      <c r="D1267" s="34"/>
      <c r="E1267" s="47"/>
      <c r="F1267" s="47"/>
      <c r="G1267" s="47"/>
      <c r="H1267" s="72"/>
      <c r="I1267" s="109"/>
    </row>
    <row r="1268" spans="1:9" ht="24.75" customHeight="1">
      <c r="A1268" s="86" t="s">
        <v>62</v>
      </c>
      <c r="B1268" s="72">
        <v>4</v>
      </c>
      <c r="C1268" s="72">
        <v>4</v>
      </c>
      <c r="D1268" s="34"/>
      <c r="E1268" s="47"/>
      <c r="F1268" s="47"/>
      <c r="G1268" s="47"/>
      <c r="H1268" s="72"/>
      <c r="I1268" s="109"/>
    </row>
    <row r="1269" spans="1:9" ht="24.75" customHeight="1">
      <c r="A1269" s="162" t="s">
        <v>48</v>
      </c>
      <c r="B1269" s="93">
        <v>2</v>
      </c>
      <c r="C1269" s="170">
        <v>2</v>
      </c>
      <c r="D1269" s="34"/>
      <c r="E1269" s="47"/>
      <c r="F1269" s="47"/>
      <c r="G1269" s="47"/>
      <c r="H1269" s="72"/>
      <c r="I1269" s="109"/>
    </row>
    <row r="1270" spans="1:9" ht="43.5" customHeight="1">
      <c r="A1270" s="343" t="s">
        <v>151</v>
      </c>
      <c r="B1270" s="343"/>
      <c r="C1270" s="343"/>
      <c r="D1270" s="184">
        <v>180</v>
      </c>
      <c r="E1270" s="29">
        <v>3.6</v>
      </c>
      <c r="F1270" s="29">
        <v>2.5</v>
      </c>
      <c r="G1270" s="29">
        <v>15.8</v>
      </c>
      <c r="H1270" s="27">
        <f>E1270*4+F1270*9+G1270*4</f>
        <v>100.1</v>
      </c>
      <c r="I1270" s="30">
        <v>0.75</v>
      </c>
    </row>
    <row r="1271" spans="1:9" ht="24.75" customHeight="1">
      <c r="A1271" s="90" t="s">
        <v>44</v>
      </c>
      <c r="B1271" s="48">
        <v>0.4</v>
      </c>
      <c r="C1271" s="48">
        <v>0.4</v>
      </c>
      <c r="D1271" s="48"/>
      <c r="E1271" s="96"/>
      <c r="F1271" s="96"/>
      <c r="G1271" s="96"/>
      <c r="H1271" s="49"/>
      <c r="I1271" s="97"/>
    </row>
    <row r="1272" spans="1:9" ht="24.75" customHeight="1">
      <c r="A1272" s="63" t="s">
        <v>90</v>
      </c>
      <c r="B1272" s="76">
        <v>100</v>
      </c>
      <c r="C1272" s="76">
        <v>100</v>
      </c>
      <c r="D1272" s="48"/>
      <c r="E1272" s="96"/>
      <c r="F1272" s="96"/>
      <c r="G1272" s="96"/>
      <c r="H1272" s="49"/>
      <c r="I1272" s="94"/>
    </row>
    <row r="1273" spans="1:9" ht="43.5" customHeight="1">
      <c r="A1273" s="90" t="s">
        <v>292</v>
      </c>
      <c r="B1273" s="49">
        <f>B1272*460/1000</f>
        <v>46</v>
      </c>
      <c r="C1273" s="49">
        <f>C1272*460/1000</f>
        <v>46</v>
      </c>
      <c r="D1273" s="48"/>
      <c r="E1273" s="96"/>
      <c r="F1273" s="96"/>
      <c r="G1273" s="96"/>
      <c r="H1273" s="49"/>
      <c r="I1273" s="94"/>
    </row>
    <row r="1274" spans="1:9" ht="43.5" customHeight="1">
      <c r="A1274" s="144" t="s">
        <v>293</v>
      </c>
      <c r="B1274" s="49">
        <f>B1272-B1273</f>
        <v>54</v>
      </c>
      <c r="C1274" s="49">
        <f>C1272-C1273</f>
        <v>54</v>
      </c>
      <c r="D1274" s="48"/>
      <c r="E1274" s="96"/>
      <c r="F1274" s="96"/>
      <c r="G1274" s="96"/>
      <c r="H1274" s="49"/>
      <c r="I1274" s="94"/>
    </row>
    <row r="1275" spans="1:9" ht="24.75" customHeight="1">
      <c r="A1275" s="63" t="s">
        <v>42</v>
      </c>
      <c r="B1275" s="76">
        <v>12</v>
      </c>
      <c r="C1275" s="76">
        <v>12</v>
      </c>
      <c r="D1275" s="48"/>
      <c r="E1275" s="81"/>
      <c r="F1275" s="81"/>
      <c r="G1275" s="81"/>
      <c r="H1275" s="49"/>
      <c r="I1275" s="97"/>
    </row>
    <row r="1276" spans="1:11" ht="24.75" customHeight="1">
      <c r="A1276" s="337" t="s">
        <v>38</v>
      </c>
      <c r="B1276" s="337"/>
      <c r="C1276" s="337"/>
      <c r="D1276" s="184">
        <v>10</v>
      </c>
      <c r="E1276" s="2">
        <v>0.6666666666666666</v>
      </c>
      <c r="F1276" s="2">
        <v>0.09999999999999999</v>
      </c>
      <c r="G1276" s="2">
        <v>3.3333333333333335</v>
      </c>
      <c r="H1276" s="27">
        <v>16.900000000000002</v>
      </c>
      <c r="I1276" s="2">
        <v>0</v>
      </c>
      <c r="K1276" s="130" t="s">
        <v>347</v>
      </c>
    </row>
    <row r="1277" spans="1:12" ht="43.5" customHeight="1">
      <c r="A1277" s="334" t="s">
        <v>249</v>
      </c>
      <c r="B1277" s="334"/>
      <c r="C1277" s="334"/>
      <c r="D1277" s="319">
        <v>100</v>
      </c>
      <c r="E1277" s="98">
        <v>0.4</v>
      </c>
      <c r="F1277" s="98">
        <v>0</v>
      </c>
      <c r="G1277" s="98">
        <v>10.3</v>
      </c>
      <c r="H1277" s="92">
        <v>42.800000000000004</v>
      </c>
      <c r="I1277" s="30">
        <v>17.8</v>
      </c>
      <c r="K1277" s="43" t="s">
        <v>38</v>
      </c>
      <c r="L1277" s="130">
        <f>D1343+D1296</f>
        <v>45</v>
      </c>
    </row>
    <row r="1278" spans="1:12" ht="24.75" customHeight="1">
      <c r="A1278" s="341" t="s">
        <v>23</v>
      </c>
      <c r="B1278" s="342"/>
      <c r="C1278" s="342"/>
      <c r="D1278" s="342"/>
      <c r="E1278" s="50">
        <f>E1164+E1180+E1232+E1176+E1248</f>
        <v>44.64809523809524</v>
      </c>
      <c r="F1278" s="50">
        <f>F1164+F1180+F1232+F1176+F1248</f>
        <v>44.86285714285714</v>
      </c>
      <c r="G1278" s="50">
        <f>G1164+G1180+G1232+G1176+G1248</f>
        <v>192.06190476190477</v>
      </c>
      <c r="H1278" s="40">
        <f>H1164+H1180+H1232+H1176+H1248</f>
        <v>1352.1628571428573</v>
      </c>
      <c r="I1278" s="50">
        <f>I1164+I1180+I1232+I1176+I1248</f>
        <v>71.11</v>
      </c>
      <c r="K1278" s="44" t="s">
        <v>39</v>
      </c>
      <c r="L1278" s="132">
        <f>C1290+D1341+C1361+D1345</f>
        <v>82</v>
      </c>
    </row>
    <row r="1279" spans="1:12" ht="24.75" customHeight="1">
      <c r="A1279" s="344" t="s">
        <v>347</v>
      </c>
      <c r="B1279" s="344"/>
      <c r="C1279" s="344"/>
      <c r="D1279" s="344"/>
      <c r="E1279" s="344"/>
      <c r="F1279" s="344"/>
      <c r="G1279" s="344"/>
      <c r="H1279" s="344"/>
      <c r="I1279" s="344"/>
      <c r="K1279" s="44" t="s">
        <v>98</v>
      </c>
      <c r="L1279" s="132">
        <f>C1336</f>
        <v>0.8</v>
      </c>
    </row>
    <row r="1280" spans="1:12" ht="24.75" customHeight="1">
      <c r="A1280" s="340" t="s">
        <v>1</v>
      </c>
      <c r="B1280" s="340" t="s">
        <v>2</v>
      </c>
      <c r="C1280" s="340" t="s">
        <v>3</v>
      </c>
      <c r="D1280" s="340" t="s">
        <v>4</v>
      </c>
      <c r="E1280" s="340"/>
      <c r="F1280" s="340"/>
      <c r="G1280" s="340"/>
      <c r="H1280" s="340"/>
      <c r="I1280" s="229" t="s">
        <v>230</v>
      </c>
      <c r="K1280" s="45" t="s">
        <v>99</v>
      </c>
      <c r="L1280" s="132">
        <f>C1284+C1358</f>
        <v>24</v>
      </c>
    </row>
    <row r="1281" spans="1:11" ht="24.75" customHeight="1">
      <c r="A1281" s="340"/>
      <c r="B1281" s="340"/>
      <c r="C1281" s="340"/>
      <c r="D1281" s="78" t="s">
        <v>5</v>
      </c>
      <c r="E1281" s="288" t="s">
        <v>6</v>
      </c>
      <c r="F1281" s="288" t="s">
        <v>7</v>
      </c>
      <c r="G1281" s="288" t="s">
        <v>8</v>
      </c>
      <c r="H1281" s="89" t="s">
        <v>9</v>
      </c>
      <c r="I1281" s="229" t="s">
        <v>92</v>
      </c>
      <c r="K1281" s="45" t="s">
        <v>81</v>
      </c>
    </row>
    <row r="1282" spans="1:12" ht="24.75" customHeight="1">
      <c r="A1282" s="341" t="s">
        <v>10</v>
      </c>
      <c r="B1282" s="341"/>
      <c r="C1282" s="341"/>
      <c r="D1282" s="316">
        <f>D1283+25+D1292+D1298</f>
        <v>405</v>
      </c>
      <c r="E1282" s="50">
        <f>E1283+E1289+E1292+E1296</f>
        <v>7.883333333333333</v>
      </c>
      <c r="F1282" s="50">
        <f>F1283+F1289+F1292+F1296</f>
        <v>9.799999999999999</v>
      </c>
      <c r="G1282" s="50">
        <f>G1283+G1289+G1292+G1296</f>
        <v>40.8</v>
      </c>
      <c r="H1282" s="40">
        <f>H1283+H1289+H1292+H1296</f>
        <v>282.3</v>
      </c>
      <c r="I1282" s="50">
        <f>I1283+I1289+I1292+I1296</f>
        <v>2.6</v>
      </c>
      <c r="K1282" s="44" t="s">
        <v>26</v>
      </c>
      <c r="L1282" s="132">
        <f>C1307+C1326</f>
        <v>110</v>
      </c>
    </row>
    <row r="1283" spans="1:12" ht="43.5" customHeight="1">
      <c r="A1283" s="343" t="s">
        <v>210</v>
      </c>
      <c r="B1283" s="343"/>
      <c r="C1283" s="343"/>
      <c r="D1283" s="184">
        <v>130</v>
      </c>
      <c r="E1283" s="29">
        <v>5.5</v>
      </c>
      <c r="F1283" s="29">
        <v>6.2</v>
      </c>
      <c r="G1283" s="29">
        <v>17.5</v>
      </c>
      <c r="H1283" s="92">
        <f>E1283*4+F1283*9+G1283*4</f>
        <v>147.8</v>
      </c>
      <c r="I1283" s="161">
        <v>0.6</v>
      </c>
      <c r="K1283" s="44" t="s">
        <v>28</v>
      </c>
      <c r="L1283" s="132">
        <f>C1311+C1313+C1314+C1320+C1322+C1300+C1330+C1333+C1334+C1352</f>
        <v>200.1</v>
      </c>
    </row>
    <row r="1284" spans="1:12" ht="24.75" customHeight="1">
      <c r="A1284" s="90" t="s">
        <v>41</v>
      </c>
      <c r="B1284" s="49">
        <v>16</v>
      </c>
      <c r="C1284" s="49">
        <v>16</v>
      </c>
      <c r="D1284" s="48"/>
      <c r="E1284" s="47"/>
      <c r="F1284" s="47"/>
      <c r="G1284" s="47"/>
      <c r="H1284" s="47"/>
      <c r="I1284" s="47"/>
      <c r="K1284" s="44" t="s">
        <v>25</v>
      </c>
      <c r="L1284" s="130">
        <f>C1295+D1369</f>
        <v>135</v>
      </c>
    </row>
    <row r="1285" spans="1:12" ht="24.75" customHeight="1">
      <c r="A1285" s="90" t="s">
        <v>90</v>
      </c>
      <c r="B1285" s="48">
        <v>121</v>
      </c>
      <c r="C1285" s="48">
        <v>121</v>
      </c>
      <c r="D1285" s="48"/>
      <c r="E1285" s="47"/>
      <c r="F1285" s="47"/>
      <c r="G1285" s="47"/>
      <c r="H1285" s="72"/>
      <c r="I1285" s="100"/>
      <c r="K1285" s="44" t="s">
        <v>29</v>
      </c>
      <c r="L1285" s="131">
        <f>C1339</f>
        <v>12</v>
      </c>
    </row>
    <row r="1286" spans="1:12" ht="24.75" customHeight="1">
      <c r="A1286" s="90" t="s">
        <v>42</v>
      </c>
      <c r="B1286" s="49">
        <v>3</v>
      </c>
      <c r="C1286" s="49">
        <v>3</v>
      </c>
      <c r="D1286" s="48"/>
      <c r="E1286" s="47"/>
      <c r="F1286" s="47"/>
      <c r="G1286" s="47"/>
      <c r="H1286" s="27"/>
      <c r="I1286" s="30"/>
      <c r="K1286" s="44" t="s">
        <v>85</v>
      </c>
      <c r="L1286" s="130">
        <f>C1298</f>
        <v>100</v>
      </c>
    </row>
    <row r="1287" spans="1:11" ht="24.75" customHeight="1">
      <c r="A1287" s="192" t="s">
        <v>91</v>
      </c>
      <c r="B1287" s="96">
        <v>0.7</v>
      </c>
      <c r="C1287" s="96">
        <v>0.7</v>
      </c>
      <c r="D1287" s="48"/>
      <c r="E1287" s="47"/>
      <c r="F1287" s="47"/>
      <c r="G1287" s="47"/>
      <c r="H1287" s="27"/>
      <c r="I1287" s="30"/>
      <c r="K1287" s="46" t="s">
        <v>86</v>
      </c>
    </row>
    <row r="1288" spans="1:12" ht="24.75" customHeight="1">
      <c r="A1288" s="90" t="s">
        <v>43</v>
      </c>
      <c r="B1288" s="48">
        <v>3</v>
      </c>
      <c r="C1288" s="48">
        <v>3</v>
      </c>
      <c r="D1288" s="48"/>
      <c r="E1288" s="47"/>
      <c r="F1288" s="47"/>
      <c r="G1288" s="47"/>
      <c r="H1288" s="27"/>
      <c r="I1288" s="30"/>
      <c r="K1288" s="44" t="s">
        <v>24</v>
      </c>
      <c r="L1288" s="132">
        <f>C1286+C1294+C1340++C1360+C1368</f>
        <v>23.9</v>
      </c>
    </row>
    <row r="1289" spans="1:11" ht="24.75" customHeight="1">
      <c r="A1289" s="337" t="s">
        <v>113</v>
      </c>
      <c r="B1289" s="337"/>
      <c r="C1289" s="337"/>
      <c r="D1289" s="114" t="s">
        <v>67</v>
      </c>
      <c r="E1289" s="29">
        <v>1.6</v>
      </c>
      <c r="F1289" s="29">
        <v>3.5</v>
      </c>
      <c r="G1289" s="29">
        <v>9.9</v>
      </c>
      <c r="H1289" s="92">
        <f>E1289*4+F1289*9+G1289*4</f>
        <v>77.5</v>
      </c>
      <c r="I1289" s="30">
        <v>0</v>
      </c>
      <c r="K1289" s="44" t="s">
        <v>30</v>
      </c>
    </row>
    <row r="1290" spans="1:12" ht="24.75" customHeight="1">
      <c r="A1290" s="90" t="s">
        <v>46</v>
      </c>
      <c r="B1290" s="48">
        <v>20</v>
      </c>
      <c r="C1290" s="48">
        <v>20</v>
      </c>
      <c r="D1290" s="48"/>
      <c r="E1290" s="96"/>
      <c r="F1290" s="96"/>
      <c r="G1290" s="96"/>
      <c r="H1290" s="49"/>
      <c r="I1290" s="97"/>
      <c r="K1290" s="44" t="s">
        <v>145</v>
      </c>
      <c r="L1290" s="130">
        <f>C1366</f>
        <v>1.5</v>
      </c>
    </row>
    <row r="1291" spans="1:11" ht="24.75" customHeight="1">
      <c r="A1291" s="63" t="s">
        <v>43</v>
      </c>
      <c r="B1291" s="76">
        <v>5</v>
      </c>
      <c r="C1291" s="76">
        <v>5</v>
      </c>
      <c r="D1291" s="48"/>
      <c r="E1291" s="96"/>
      <c r="F1291" s="96"/>
      <c r="G1291" s="96"/>
      <c r="H1291" s="49"/>
      <c r="I1291" s="97"/>
      <c r="K1291" s="43" t="s">
        <v>147</v>
      </c>
    </row>
    <row r="1292" spans="1:12" ht="24.75" customHeight="1">
      <c r="A1292" s="343" t="s">
        <v>114</v>
      </c>
      <c r="B1292" s="343"/>
      <c r="C1292" s="343"/>
      <c r="D1292" s="184">
        <v>150</v>
      </c>
      <c r="E1292" s="29">
        <v>0.08333333333333333</v>
      </c>
      <c r="F1292" s="29">
        <v>0</v>
      </c>
      <c r="G1292" s="29">
        <v>10.1</v>
      </c>
      <c r="H1292" s="27">
        <v>40</v>
      </c>
      <c r="I1292" s="30">
        <v>2</v>
      </c>
      <c r="K1292" s="44" t="s">
        <v>31</v>
      </c>
      <c r="L1292" s="130">
        <f>C1293</f>
        <v>0.4</v>
      </c>
    </row>
    <row r="1293" spans="1:12" ht="24.75" customHeight="1">
      <c r="A1293" s="90" t="s">
        <v>44</v>
      </c>
      <c r="B1293" s="48">
        <v>0.4</v>
      </c>
      <c r="C1293" s="48">
        <v>0.4</v>
      </c>
      <c r="D1293" s="48"/>
      <c r="E1293" s="96"/>
      <c r="F1293" s="96"/>
      <c r="G1293" s="96"/>
      <c r="H1293" s="49"/>
      <c r="I1293" s="97"/>
      <c r="K1293" s="44" t="s">
        <v>100</v>
      </c>
      <c r="L1293" s="132">
        <f>C1324</f>
        <v>63</v>
      </c>
    </row>
    <row r="1294" spans="1:11" ht="24.75" customHeight="1">
      <c r="A1294" s="63" t="s">
        <v>42</v>
      </c>
      <c r="B1294" s="76">
        <v>10</v>
      </c>
      <c r="C1294" s="76">
        <v>10</v>
      </c>
      <c r="D1294" s="48"/>
      <c r="E1294" s="81"/>
      <c r="F1294" s="81"/>
      <c r="G1294" s="81"/>
      <c r="H1294" s="49"/>
      <c r="I1294" s="30"/>
      <c r="K1294" s="43" t="s">
        <v>88</v>
      </c>
    </row>
    <row r="1295" spans="1:12" ht="24.75" customHeight="1">
      <c r="A1295" s="63" t="s">
        <v>45</v>
      </c>
      <c r="B1295" s="76">
        <v>6</v>
      </c>
      <c r="C1295" s="76">
        <v>5</v>
      </c>
      <c r="D1295" s="48"/>
      <c r="E1295" s="81"/>
      <c r="F1295" s="81"/>
      <c r="G1295" s="81"/>
      <c r="H1295" s="81"/>
      <c r="I1295" s="81"/>
      <c r="K1295" s="44" t="s">
        <v>32</v>
      </c>
      <c r="L1295" s="132">
        <f>C1317</f>
        <v>23.5</v>
      </c>
    </row>
    <row r="1296" spans="1:12" ht="24.75" customHeight="1">
      <c r="A1296" s="343" t="s">
        <v>38</v>
      </c>
      <c r="B1296" s="343"/>
      <c r="C1296" s="343"/>
      <c r="D1296" s="184">
        <v>10</v>
      </c>
      <c r="E1296" s="29">
        <v>0.7</v>
      </c>
      <c r="F1296" s="29">
        <v>0.1</v>
      </c>
      <c r="G1296" s="29">
        <v>3.3</v>
      </c>
      <c r="H1296" s="27">
        <v>17</v>
      </c>
      <c r="I1296" s="30">
        <v>0</v>
      </c>
      <c r="K1296" s="46" t="s">
        <v>33</v>
      </c>
      <c r="L1296" s="132">
        <f>C1346+C1364+C1285+C1367+C1356</f>
        <v>331</v>
      </c>
    </row>
    <row r="1297" spans="1:12" ht="24.75" customHeight="1">
      <c r="A1297" s="352" t="s">
        <v>105</v>
      </c>
      <c r="B1297" s="352"/>
      <c r="C1297" s="352"/>
      <c r="D1297" s="185"/>
      <c r="E1297" s="50">
        <f>E1298</f>
        <v>0.8</v>
      </c>
      <c r="F1297" s="50">
        <f>F1298</f>
        <v>0.2</v>
      </c>
      <c r="G1297" s="50">
        <f>G1298</f>
        <v>15.8</v>
      </c>
      <c r="H1297" s="110">
        <f>H1298</f>
        <v>68.2</v>
      </c>
      <c r="I1297" s="50">
        <f>I1298</f>
        <v>4</v>
      </c>
      <c r="K1297" s="43" t="s">
        <v>34</v>
      </c>
      <c r="L1297" s="132">
        <f>C1351</f>
        <v>50</v>
      </c>
    </row>
    <row r="1298" spans="1:12" ht="24.75" customHeight="1">
      <c r="A1298" s="312" t="s">
        <v>158</v>
      </c>
      <c r="B1298" s="184">
        <v>100</v>
      </c>
      <c r="C1298" s="184">
        <v>100</v>
      </c>
      <c r="D1298" s="184">
        <v>100</v>
      </c>
      <c r="E1298" s="29">
        <v>0.8</v>
      </c>
      <c r="F1298" s="29">
        <v>0.2</v>
      </c>
      <c r="G1298" s="29">
        <v>15.8</v>
      </c>
      <c r="H1298" s="27">
        <f>E1298*4+F1298*9+G1298*4</f>
        <v>68.2</v>
      </c>
      <c r="I1298" s="30">
        <v>4</v>
      </c>
      <c r="K1298" s="43" t="s">
        <v>35</v>
      </c>
      <c r="L1298" s="132">
        <f>C1337+C1362</f>
        <v>10</v>
      </c>
    </row>
    <row r="1299" spans="1:11" ht="24.75" customHeight="1">
      <c r="A1299" s="341" t="s">
        <v>11</v>
      </c>
      <c r="B1299" s="341"/>
      <c r="C1299" s="341"/>
      <c r="D1299" s="316">
        <f>D1300+205+D1323+D1338</f>
        <v>535</v>
      </c>
      <c r="E1299" s="50">
        <f>E1300+E1306+E1323+E1338+E1341+E1343</f>
        <v>21.5</v>
      </c>
      <c r="F1299" s="50">
        <f>F1300+F1306+F1323+F1338+F1341+F1343</f>
        <v>17.2</v>
      </c>
      <c r="G1299" s="50">
        <f>G1300+G1306+G1323+G1338+G1341+G1343</f>
        <v>50.2</v>
      </c>
      <c r="H1299" s="40">
        <f>H1300+H1306+H1323+H1338+H1341+H1343</f>
        <v>442.40000000000003</v>
      </c>
      <c r="I1299" s="50">
        <f>I1300+I1306+I1323+I1338+I1341+I1343</f>
        <v>22.28666666666667</v>
      </c>
      <c r="K1299" s="44" t="s">
        <v>101</v>
      </c>
    </row>
    <row r="1300" spans="1:12" ht="43.5" customHeight="1">
      <c r="A1300" s="312" t="s">
        <v>282</v>
      </c>
      <c r="B1300" s="49">
        <f>C1300*1.82</f>
        <v>72.8</v>
      </c>
      <c r="C1300" s="48">
        <v>40</v>
      </c>
      <c r="D1300" s="184">
        <v>40</v>
      </c>
      <c r="E1300" s="29">
        <v>0.3</v>
      </c>
      <c r="F1300" s="29">
        <v>0.1</v>
      </c>
      <c r="G1300" s="29">
        <v>0.6</v>
      </c>
      <c r="H1300" s="92">
        <f>E1300*4+F1300*9+G1300*4</f>
        <v>4.5</v>
      </c>
      <c r="I1300" s="30">
        <v>0.9</v>
      </c>
      <c r="K1300" s="43" t="s">
        <v>36</v>
      </c>
      <c r="L1300" s="132">
        <f>C1288+C1315+C1291+C1355+C1363</f>
        <v>15.5</v>
      </c>
    </row>
    <row r="1301" spans="1:12" ht="24.75" customHeight="1">
      <c r="A1301" s="333" t="s">
        <v>139</v>
      </c>
      <c r="B1301" s="333"/>
      <c r="C1301" s="333"/>
      <c r="D1301" s="333"/>
      <c r="E1301" s="333"/>
      <c r="F1301" s="333"/>
      <c r="G1301" s="333"/>
      <c r="H1301" s="333"/>
      <c r="I1301" s="333"/>
      <c r="K1301" s="43" t="s">
        <v>27</v>
      </c>
      <c r="L1301" s="131">
        <f>C1335</f>
        <v>8</v>
      </c>
    </row>
    <row r="1302" spans="1:12" ht="43.5" customHeight="1">
      <c r="A1302" s="334" t="s">
        <v>348</v>
      </c>
      <c r="B1302" s="334"/>
      <c r="C1302" s="334"/>
      <c r="D1302" s="184">
        <v>40</v>
      </c>
      <c r="E1302" s="29">
        <v>0.5</v>
      </c>
      <c r="F1302" s="29">
        <v>0</v>
      </c>
      <c r="G1302" s="29">
        <v>1.9</v>
      </c>
      <c r="H1302" s="92">
        <f>E1302*4+F1302*9+G1302*4</f>
        <v>9.6</v>
      </c>
      <c r="I1302" s="30">
        <v>10</v>
      </c>
      <c r="K1302" s="44" t="s">
        <v>37</v>
      </c>
      <c r="L1302" s="132">
        <f>C1359+C1319</f>
        <v>4.45</v>
      </c>
    </row>
    <row r="1303" spans="1:11" ht="24.75" customHeight="1">
      <c r="A1303" s="26" t="s">
        <v>175</v>
      </c>
      <c r="B1303" s="39">
        <f>C1303*1.02</f>
        <v>40.8</v>
      </c>
      <c r="C1303" s="33">
        <v>40</v>
      </c>
      <c r="D1303" s="34"/>
      <c r="E1303" s="47"/>
      <c r="F1303" s="96"/>
      <c r="G1303" s="96"/>
      <c r="H1303" s="49"/>
      <c r="I1303" s="94"/>
      <c r="K1303" s="44" t="s">
        <v>141</v>
      </c>
    </row>
    <row r="1304" spans="1:12" s="59" customFormat="1" ht="24.75" customHeight="1">
      <c r="A1304" s="26" t="s">
        <v>169</v>
      </c>
      <c r="B1304" s="39">
        <f>C1304*1.05</f>
        <v>42</v>
      </c>
      <c r="C1304" s="33">
        <v>40</v>
      </c>
      <c r="D1304" s="34"/>
      <c r="E1304" s="47"/>
      <c r="F1304" s="47"/>
      <c r="G1304" s="47"/>
      <c r="H1304" s="47"/>
      <c r="I1304" s="47"/>
      <c r="K1304" s="44" t="s">
        <v>142</v>
      </c>
      <c r="L1304" s="130"/>
    </row>
    <row r="1305" spans="1:9" ht="43.5" customHeight="1">
      <c r="A1305" s="90" t="s">
        <v>164</v>
      </c>
      <c r="B1305" s="96">
        <f>C1305*1.35</f>
        <v>2.7</v>
      </c>
      <c r="C1305" s="49">
        <v>2</v>
      </c>
      <c r="D1305" s="48"/>
      <c r="E1305" s="96"/>
      <c r="F1305" s="96"/>
      <c r="G1305" s="96"/>
      <c r="H1305" s="27"/>
      <c r="I1305" s="231"/>
    </row>
    <row r="1306" spans="1:9" ht="43.5" customHeight="1">
      <c r="A1306" s="334" t="s">
        <v>349</v>
      </c>
      <c r="B1306" s="334"/>
      <c r="C1306" s="334"/>
      <c r="D1306" s="184" t="s">
        <v>350</v>
      </c>
      <c r="E1306" s="29">
        <v>5.6</v>
      </c>
      <c r="F1306" s="29">
        <v>2.7</v>
      </c>
      <c r="G1306" s="29">
        <v>12.8</v>
      </c>
      <c r="H1306" s="27">
        <f>E1306*4+F1306*9+G1306*4</f>
        <v>97.9</v>
      </c>
      <c r="I1306" s="30">
        <v>6.43</v>
      </c>
    </row>
    <row r="1307" spans="1:9" ht="24.75" customHeight="1">
      <c r="A1307" s="90" t="s">
        <v>51</v>
      </c>
      <c r="B1307" s="74">
        <f>C1307*1.33</f>
        <v>95.76</v>
      </c>
      <c r="C1307" s="48">
        <v>72</v>
      </c>
      <c r="D1307" s="48"/>
      <c r="E1307" s="96"/>
      <c r="F1307" s="96"/>
      <c r="G1307" s="96"/>
      <c r="H1307" s="49"/>
      <c r="I1307" s="94"/>
    </row>
    <row r="1308" spans="1:9" ht="24.75" customHeight="1">
      <c r="A1308" s="90" t="s">
        <v>52</v>
      </c>
      <c r="B1308" s="74">
        <f>C1308*1.43</f>
        <v>102.96</v>
      </c>
      <c r="C1308" s="48">
        <v>72</v>
      </c>
      <c r="D1308" s="48"/>
      <c r="E1308" s="96"/>
      <c r="F1308" s="96"/>
      <c r="G1308" s="96"/>
      <c r="H1308" s="49"/>
      <c r="I1308" s="94"/>
    </row>
    <row r="1309" spans="1:9" ht="24.75" customHeight="1">
      <c r="A1309" s="63" t="s">
        <v>53</v>
      </c>
      <c r="B1309" s="74">
        <f>C1309*1.54</f>
        <v>110.88</v>
      </c>
      <c r="C1309" s="48">
        <v>72</v>
      </c>
      <c r="D1309" s="48"/>
      <c r="E1309" s="96"/>
      <c r="F1309" s="96"/>
      <c r="G1309" s="96"/>
      <c r="H1309" s="49"/>
      <c r="I1309" s="94"/>
    </row>
    <row r="1310" spans="1:9" ht="24.75" customHeight="1">
      <c r="A1310" s="63" t="s">
        <v>54</v>
      </c>
      <c r="B1310" s="74">
        <f>C1310*1.67</f>
        <v>120.24</v>
      </c>
      <c r="C1310" s="48">
        <v>72</v>
      </c>
      <c r="D1310" s="48"/>
      <c r="E1310" s="96"/>
      <c r="F1310" s="96"/>
      <c r="G1310" s="96"/>
      <c r="H1310" s="49"/>
      <c r="I1310" s="94"/>
    </row>
    <row r="1311" spans="1:9" ht="24.75" customHeight="1">
      <c r="A1311" s="63" t="s">
        <v>55</v>
      </c>
      <c r="B1311" s="74">
        <f>C1311*1.25</f>
        <v>8.75</v>
      </c>
      <c r="C1311" s="106">
        <v>7</v>
      </c>
      <c r="D1311" s="48"/>
      <c r="E1311" s="96"/>
      <c r="F1311" s="96"/>
      <c r="G1311" s="96"/>
      <c r="H1311" s="49"/>
      <c r="I1311" s="94"/>
    </row>
    <row r="1312" spans="1:9" ht="24.75" customHeight="1">
      <c r="A1312" s="90" t="s">
        <v>47</v>
      </c>
      <c r="B1312" s="74">
        <f>C1312*1.33</f>
        <v>9.31</v>
      </c>
      <c r="C1312" s="106">
        <v>7</v>
      </c>
      <c r="D1312" s="48"/>
      <c r="E1312" s="96"/>
      <c r="F1312" s="96"/>
      <c r="G1312" s="96"/>
      <c r="H1312" s="49"/>
      <c r="I1312" s="94"/>
    </row>
    <row r="1313" spans="1:9" ht="24.75" customHeight="1">
      <c r="A1313" s="90" t="s">
        <v>56</v>
      </c>
      <c r="B1313" s="93">
        <f>C1313*1.19</f>
        <v>7.14</v>
      </c>
      <c r="C1313" s="106">
        <v>6</v>
      </c>
      <c r="D1313" s="48"/>
      <c r="E1313" s="96"/>
      <c r="F1313" s="96"/>
      <c r="G1313" s="96"/>
      <c r="H1313" s="49"/>
      <c r="I1313" s="94"/>
    </row>
    <row r="1314" spans="1:9" ht="43.5" customHeight="1">
      <c r="A1314" s="108" t="s">
        <v>184</v>
      </c>
      <c r="B1314" s="93">
        <v>2</v>
      </c>
      <c r="C1314" s="106">
        <v>2</v>
      </c>
      <c r="D1314" s="48"/>
      <c r="E1314" s="96"/>
      <c r="F1314" s="96"/>
      <c r="G1314" s="96"/>
      <c r="H1314" s="49"/>
      <c r="I1314" s="94"/>
    </row>
    <row r="1315" spans="1:9" ht="24.75" customHeight="1">
      <c r="A1315" s="90" t="s">
        <v>106</v>
      </c>
      <c r="B1315" s="106">
        <v>2</v>
      </c>
      <c r="C1315" s="106">
        <v>2</v>
      </c>
      <c r="D1315" s="48"/>
      <c r="E1315" s="297"/>
      <c r="F1315" s="297"/>
      <c r="G1315" s="297"/>
      <c r="H1315" s="257"/>
      <c r="I1315" s="216"/>
    </row>
    <row r="1316" spans="1:9" ht="24.75" customHeight="1">
      <c r="A1316" s="258" t="s">
        <v>71</v>
      </c>
      <c r="B1316" s="106"/>
      <c r="C1316" s="106"/>
      <c r="D1316" s="48"/>
      <c r="E1316" s="96"/>
      <c r="F1316" s="96"/>
      <c r="G1316" s="96"/>
      <c r="H1316" s="49"/>
      <c r="I1316" s="94"/>
    </row>
    <row r="1317" spans="1:9" ht="43.5" customHeight="1">
      <c r="A1317" s="65" t="s">
        <v>351</v>
      </c>
      <c r="B1317" s="57">
        <f>C1317*1.5</f>
        <v>35.25</v>
      </c>
      <c r="C1317" s="219">
        <v>23.5</v>
      </c>
      <c r="D1317" s="48"/>
      <c r="E1317" s="96"/>
      <c r="F1317" s="96"/>
      <c r="G1317" s="96"/>
      <c r="H1317" s="49"/>
      <c r="I1317" s="94"/>
    </row>
    <row r="1318" spans="1:9" ht="43.5" customHeight="1">
      <c r="A1318" s="65" t="s">
        <v>317</v>
      </c>
      <c r="B1318" s="57">
        <f>C1318*1.35</f>
        <v>31.725</v>
      </c>
      <c r="C1318" s="219">
        <v>23.5</v>
      </c>
      <c r="D1318" s="48"/>
      <c r="E1318" s="96"/>
      <c r="F1318" s="96"/>
      <c r="G1318" s="96"/>
      <c r="H1318" s="49"/>
      <c r="I1318" s="94"/>
    </row>
    <row r="1319" spans="1:9" ht="24.75" customHeight="1">
      <c r="A1319" s="105" t="s">
        <v>135</v>
      </c>
      <c r="B1319" s="96">
        <v>1.25</v>
      </c>
      <c r="C1319" s="96">
        <v>1.25</v>
      </c>
      <c r="D1319" s="49"/>
      <c r="E1319" s="96"/>
      <c r="F1319" s="96"/>
      <c r="G1319" s="96"/>
      <c r="H1319" s="49"/>
      <c r="I1319" s="94"/>
    </row>
    <row r="1320" spans="1:9" ht="24.75" customHeight="1">
      <c r="A1320" s="63" t="s">
        <v>56</v>
      </c>
      <c r="B1320" s="93">
        <f>C1320*1.19</f>
        <v>5.949999999999999</v>
      </c>
      <c r="C1320" s="49">
        <v>5</v>
      </c>
      <c r="D1320" s="48"/>
      <c r="E1320" s="96"/>
      <c r="F1320" s="96"/>
      <c r="G1320" s="96"/>
      <c r="H1320" s="49"/>
      <c r="I1320" s="94"/>
    </row>
    <row r="1321" spans="1:9" ht="24.75" customHeight="1">
      <c r="A1321" s="63" t="s">
        <v>84</v>
      </c>
      <c r="B1321" s="96">
        <v>2.2</v>
      </c>
      <c r="C1321" s="96">
        <v>2.2</v>
      </c>
      <c r="D1321" s="48"/>
      <c r="E1321" s="96"/>
      <c r="F1321" s="96"/>
      <c r="G1321" s="96"/>
      <c r="H1321" s="49"/>
      <c r="I1321" s="94"/>
    </row>
    <row r="1322" spans="1:9" ht="24.75" customHeight="1">
      <c r="A1322" s="90" t="s">
        <v>236</v>
      </c>
      <c r="B1322" s="48">
        <v>0.1</v>
      </c>
      <c r="C1322" s="48">
        <v>0.1</v>
      </c>
      <c r="D1322" s="193"/>
      <c r="E1322" s="194"/>
      <c r="F1322" s="194"/>
      <c r="G1322" s="194"/>
      <c r="H1322" s="73"/>
      <c r="I1322" s="73"/>
    </row>
    <row r="1323" spans="1:9" ht="43.5" customHeight="1">
      <c r="A1323" s="368" t="s">
        <v>352</v>
      </c>
      <c r="B1323" s="368"/>
      <c r="C1323" s="368"/>
      <c r="D1323" s="184">
        <v>170</v>
      </c>
      <c r="E1323" s="29">
        <v>12</v>
      </c>
      <c r="F1323" s="29">
        <v>13.9</v>
      </c>
      <c r="G1323" s="29">
        <v>11.4</v>
      </c>
      <c r="H1323" s="27">
        <f>E1323*4+F1323*9+G1323*4</f>
        <v>218.70000000000002</v>
      </c>
      <c r="I1323" s="30">
        <v>5.79</v>
      </c>
    </row>
    <row r="1324" spans="1:9" ht="24.75" customHeight="1">
      <c r="A1324" s="69" t="s">
        <v>49</v>
      </c>
      <c r="B1324" s="57">
        <f>C1324*1.36</f>
        <v>85.68</v>
      </c>
      <c r="C1324" s="49">
        <v>63</v>
      </c>
      <c r="D1324" s="184"/>
      <c r="E1324" s="2"/>
      <c r="F1324" s="2"/>
      <c r="G1324" s="2"/>
      <c r="H1324" s="3"/>
      <c r="I1324" s="8"/>
    </row>
    <row r="1325" spans="1:9" ht="24.75" customHeight="1">
      <c r="A1325" s="69" t="s">
        <v>50</v>
      </c>
      <c r="B1325" s="57">
        <f>C1325*1.18</f>
        <v>74.33999999999999</v>
      </c>
      <c r="C1325" s="49">
        <v>63</v>
      </c>
      <c r="D1325" s="184"/>
      <c r="E1325" s="2"/>
      <c r="F1325" s="2"/>
      <c r="G1325" s="2"/>
      <c r="H1325" s="3"/>
      <c r="I1325" s="8"/>
    </row>
    <row r="1326" spans="1:9" ht="24.75" customHeight="1">
      <c r="A1326" s="90" t="s">
        <v>51</v>
      </c>
      <c r="B1326" s="49">
        <f>C1326*1.33</f>
        <v>50.540000000000006</v>
      </c>
      <c r="C1326" s="49">
        <v>38</v>
      </c>
      <c r="D1326" s="48"/>
      <c r="E1326" s="81"/>
      <c r="F1326" s="81"/>
      <c r="G1326" s="81"/>
      <c r="H1326" s="74"/>
      <c r="I1326" s="95"/>
    </row>
    <row r="1327" spans="1:9" ht="24.75" customHeight="1">
      <c r="A1327" s="90" t="s">
        <v>52</v>
      </c>
      <c r="B1327" s="49">
        <f>C1327*1.43</f>
        <v>54.339999999999996</v>
      </c>
      <c r="C1327" s="49">
        <v>38</v>
      </c>
      <c r="D1327" s="48"/>
      <c r="E1327" s="81"/>
      <c r="F1327" s="81"/>
      <c r="G1327" s="81"/>
      <c r="H1327" s="74"/>
      <c r="I1327" s="95"/>
    </row>
    <row r="1328" spans="1:9" ht="24.75" customHeight="1">
      <c r="A1328" s="63" t="s">
        <v>53</v>
      </c>
      <c r="B1328" s="49">
        <f>C1328*1.54</f>
        <v>58.52</v>
      </c>
      <c r="C1328" s="49">
        <v>38</v>
      </c>
      <c r="D1328" s="48"/>
      <c r="E1328" s="81"/>
      <c r="F1328" s="81"/>
      <c r="G1328" s="81"/>
      <c r="H1328" s="74"/>
      <c r="I1328" s="95"/>
    </row>
    <row r="1329" spans="1:9" ht="24.75" customHeight="1">
      <c r="A1329" s="63" t="s">
        <v>54</v>
      </c>
      <c r="B1329" s="49">
        <f>C1329*1.67</f>
        <v>63.459999999999994</v>
      </c>
      <c r="C1329" s="49">
        <v>38</v>
      </c>
      <c r="D1329" s="48"/>
      <c r="E1329" s="81"/>
      <c r="F1329" s="81"/>
      <c r="G1329" s="81"/>
      <c r="H1329" s="74"/>
      <c r="I1329" s="95"/>
    </row>
    <row r="1330" spans="1:9" ht="24.75" customHeight="1">
      <c r="A1330" s="63" t="s">
        <v>55</v>
      </c>
      <c r="B1330" s="74">
        <f>C1330*1.25</f>
        <v>47.5</v>
      </c>
      <c r="C1330" s="49">
        <v>38</v>
      </c>
      <c r="D1330" s="48"/>
      <c r="E1330" s="81"/>
      <c r="F1330" s="81"/>
      <c r="G1330" s="81"/>
      <c r="H1330" s="74"/>
      <c r="I1330" s="95"/>
    </row>
    <row r="1331" spans="1:9" ht="24.75" customHeight="1">
      <c r="A1331" s="90" t="s">
        <v>47</v>
      </c>
      <c r="B1331" s="74">
        <f>C1331*1.33</f>
        <v>50.540000000000006</v>
      </c>
      <c r="C1331" s="49">
        <v>38</v>
      </c>
      <c r="D1331" s="48"/>
      <c r="E1331" s="81"/>
      <c r="F1331" s="81"/>
      <c r="G1331" s="81"/>
      <c r="H1331" s="74"/>
      <c r="I1331" s="95"/>
    </row>
    <row r="1332" spans="1:9" ht="43.5" customHeight="1">
      <c r="A1332" s="144" t="s">
        <v>271</v>
      </c>
      <c r="B1332" s="74">
        <f>C1332*1.14</f>
        <v>43.31999999999999</v>
      </c>
      <c r="C1332" s="49">
        <v>38</v>
      </c>
      <c r="D1332" s="184"/>
      <c r="E1332" s="29"/>
      <c r="F1332" s="96"/>
      <c r="G1332" s="96"/>
      <c r="H1332" s="49"/>
      <c r="I1332" s="88"/>
    </row>
    <row r="1333" spans="1:9" ht="24.75" customHeight="1">
      <c r="A1333" s="90" t="s">
        <v>56</v>
      </c>
      <c r="B1333" s="49">
        <f>C1333*1.19</f>
        <v>24.99</v>
      </c>
      <c r="C1333" s="49">
        <v>21</v>
      </c>
      <c r="D1333" s="48"/>
      <c r="E1333" s="81"/>
      <c r="F1333" s="81"/>
      <c r="G1333" s="81"/>
      <c r="H1333" s="74"/>
      <c r="I1333" s="95"/>
    </row>
    <row r="1334" spans="1:9" ht="24.75" customHeight="1">
      <c r="A1334" s="90" t="s">
        <v>327</v>
      </c>
      <c r="B1334" s="49">
        <f>C1334*1.25</f>
        <v>63.75</v>
      </c>
      <c r="C1334" s="49">
        <v>51</v>
      </c>
      <c r="D1334" s="48"/>
      <c r="E1334" s="81"/>
      <c r="F1334" s="81"/>
      <c r="G1334" s="81"/>
      <c r="H1334" s="74"/>
      <c r="I1334" s="95"/>
    </row>
    <row r="1335" spans="1:9" ht="24.75" customHeight="1">
      <c r="A1335" s="90" t="s">
        <v>48</v>
      </c>
      <c r="B1335" s="49">
        <v>8</v>
      </c>
      <c r="C1335" s="49">
        <v>8</v>
      </c>
      <c r="D1335" s="48"/>
      <c r="E1335" s="81"/>
      <c r="F1335" s="81"/>
      <c r="G1335" s="81"/>
      <c r="H1335" s="74"/>
      <c r="I1335" s="95"/>
    </row>
    <row r="1336" spans="1:9" ht="24.75" customHeight="1">
      <c r="A1336" s="90" t="s">
        <v>62</v>
      </c>
      <c r="B1336" s="96">
        <v>0.8</v>
      </c>
      <c r="C1336" s="96">
        <v>0.8</v>
      </c>
      <c r="D1336" s="48"/>
      <c r="E1336" s="81"/>
      <c r="F1336" s="81"/>
      <c r="G1336" s="81"/>
      <c r="H1336" s="74"/>
      <c r="I1336" s="95"/>
    </row>
    <row r="1337" spans="1:9" ht="24.75" customHeight="1">
      <c r="A1337" s="90" t="s">
        <v>57</v>
      </c>
      <c r="B1337" s="49">
        <v>8</v>
      </c>
      <c r="C1337" s="49">
        <v>8</v>
      </c>
      <c r="D1337" s="48"/>
      <c r="E1337" s="81"/>
      <c r="F1337" s="81"/>
      <c r="G1337" s="81"/>
      <c r="H1337" s="74"/>
      <c r="I1337" s="95"/>
    </row>
    <row r="1338" spans="1:9" ht="43.5" customHeight="1">
      <c r="A1338" s="353" t="s">
        <v>120</v>
      </c>
      <c r="B1338" s="353"/>
      <c r="C1338" s="353"/>
      <c r="D1338" s="319">
        <v>120</v>
      </c>
      <c r="E1338" s="98">
        <v>0.5</v>
      </c>
      <c r="F1338" s="98">
        <v>0</v>
      </c>
      <c r="G1338" s="98">
        <v>9.9</v>
      </c>
      <c r="H1338" s="91">
        <v>40</v>
      </c>
      <c r="I1338" s="30">
        <v>9.166666666666666</v>
      </c>
    </row>
    <row r="1339" spans="1:9" ht="24.75" customHeight="1">
      <c r="A1339" s="63" t="s">
        <v>74</v>
      </c>
      <c r="B1339" s="76">
        <v>12</v>
      </c>
      <c r="C1339" s="76">
        <v>12</v>
      </c>
      <c r="D1339" s="48"/>
      <c r="E1339" s="81"/>
      <c r="F1339" s="81"/>
      <c r="G1339" s="81"/>
      <c r="H1339" s="49"/>
      <c r="I1339" s="100"/>
    </row>
    <row r="1340" spans="1:9" ht="24.75" customHeight="1">
      <c r="A1340" s="63" t="s">
        <v>42</v>
      </c>
      <c r="B1340" s="76">
        <v>5</v>
      </c>
      <c r="C1340" s="76">
        <v>5</v>
      </c>
      <c r="D1340" s="48"/>
      <c r="E1340" s="81"/>
      <c r="F1340" s="81"/>
      <c r="G1340" s="81"/>
      <c r="H1340" s="49"/>
      <c r="I1340" s="94"/>
    </row>
    <row r="1341" spans="1:9" ht="24.75" customHeight="1">
      <c r="A1341" s="343" t="s">
        <v>128</v>
      </c>
      <c r="B1341" s="343"/>
      <c r="C1341" s="343"/>
      <c r="D1341" s="184">
        <v>10</v>
      </c>
      <c r="E1341" s="29">
        <v>0.8</v>
      </c>
      <c r="F1341" s="29">
        <v>0.1</v>
      </c>
      <c r="G1341" s="29">
        <v>3.8</v>
      </c>
      <c r="H1341" s="27">
        <v>19.3</v>
      </c>
      <c r="I1341" s="30">
        <v>0</v>
      </c>
    </row>
    <row r="1342" spans="1:9" ht="43.5" customHeight="1">
      <c r="A1342" s="79" t="s">
        <v>129</v>
      </c>
      <c r="B1342" s="79"/>
      <c r="C1342" s="79"/>
      <c r="D1342" s="184">
        <v>10</v>
      </c>
      <c r="E1342" s="2"/>
      <c r="F1342" s="2"/>
      <c r="G1342" s="2"/>
      <c r="H1342" s="3"/>
      <c r="I1342" s="2"/>
    </row>
    <row r="1343" spans="1:9" ht="24.75" customHeight="1">
      <c r="A1343" s="337" t="s">
        <v>38</v>
      </c>
      <c r="B1343" s="337"/>
      <c r="C1343" s="337"/>
      <c r="D1343" s="184">
        <v>35</v>
      </c>
      <c r="E1343" s="2">
        <v>2.3</v>
      </c>
      <c r="F1343" s="2">
        <v>0.4</v>
      </c>
      <c r="G1343" s="2">
        <v>11.7</v>
      </c>
      <c r="H1343" s="27">
        <v>62</v>
      </c>
      <c r="I1343" s="2">
        <v>0</v>
      </c>
    </row>
    <row r="1344" spans="1:9" ht="24.75" customHeight="1">
      <c r="A1344" s="341" t="s">
        <v>12</v>
      </c>
      <c r="B1344" s="341"/>
      <c r="C1344" s="341"/>
      <c r="D1344" s="316">
        <f aca="true" t="shared" si="10" ref="D1344:I1344">D1345+D1346</f>
        <v>200</v>
      </c>
      <c r="E1344" s="50">
        <f t="shared" si="10"/>
        <v>2.5</v>
      </c>
      <c r="F1344" s="50">
        <f t="shared" si="10"/>
        <v>12.4</v>
      </c>
      <c r="G1344" s="50">
        <f t="shared" si="10"/>
        <v>14</v>
      </c>
      <c r="H1344" s="40">
        <f t="shared" si="10"/>
        <v>177.6</v>
      </c>
      <c r="I1344" s="50">
        <f t="shared" si="10"/>
        <v>1</v>
      </c>
    </row>
    <row r="1345" spans="1:9" ht="43.5" customHeight="1">
      <c r="A1345" s="334" t="s">
        <v>318</v>
      </c>
      <c r="B1345" s="334"/>
      <c r="C1345" s="334"/>
      <c r="D1345" s="184">
        <v>50</v>
      </c>
      <c r="E1345" s="2">
        <v>0.9</v>
      </c>
      <c r="F1345" s="2">
        <v>9.5</v>
      </c>
      <c r="G1345" s="2">
        <v>11.6</v>
      </c>
      <c r="H1345" s="27">
        <f>E1345*4+F1345*9+G1345*4</f>
        <v>135.5</v>
      </c>
      <c r="I1345" s="8">
        <v>0</v>
      </c>
    </row>
    <row r="1346" spans="1:9" ht="43.5" customHeight="1">
      <c r="A1346" s="221" t="s">
        <v>156</v>
      </c>
      <c r="B1346" s="48">
        <v>155</v>
      </c>
      <c r="C1346" s="48">
        <v>150</v>
      </c>
      <c r="D1346" s="196">
        <v>150</v>
      </c>
      <c r="E1346" s="197">
        <v>1.6</v>
      </c>
      <c r="F1346" s="197">
        <v>2.9</v>
      </c>
      <c r="G1346" s="197">
        <v>2.4</v>
      </c>
      <c r="H1346" s="92">
        <f>E1346*4+F1346*9+G1346*4</f>
        <v>42.1</v>
      </c>
      <c r="I1346" s="30">
        <v>1</v>
      </c>
    </row>
    <row r="1347" spans="1:9" ht="24.75" customHeight="1">
      <c r="A1347" s="335" t="s">
        <v>139</v>
      </c>
      <c r="B1347" s="335"/>
      <c r="C1347" s="335"/>
      <c r="D1347" s="335"/>
      <c r="E1347" s="335"/>
      <c r="F1347" s="335"/>
      <c r="G1347" s="335"/>
      <c r="H1347" s="335"/>
      <c r="I1347" s="335"/>
    </row>
    <row r="1348" spans="1:9" ht="43.5" customHeight="1">
      <c r="A1348" s="312" t="s">
        <v>119</v>
      </c>
      <c r="B1348" s="48">
        <v>158</v>
      </c>
      <c r="C1348" s="48">
        <v>150</v>
      </c>
      <c r="D1348" s="196">
        <v>150</v>
      </c>
      <c r="E1348" s="197">
        <v>4.1</v>
      </c>
      <c r="F1348" s="197">
        <v>3.3</v>
      </c>
      <c r="G1348" s="197">
        <v>6.6</v>
      </c>
      <c r="H1348" s="92">
        <f>E1348*4+F1348*9+G1348*4</f>
        <v>72.5</v>
      </c>
      <c r="I1348" s="30">
        <v>0.8</v>
      </c>
    </row>
    <row r="1349" spans="1:9" ht="24.75" customHeight="1">
      <c r="A1349" s="338" t="s">
        <v>237</v>
      </c>
      <c r="B1349" s="338"/>
      <c r="C1349" s="338"/>
      <c r="D1349" s="318">
        <f>100+D1365+D1369</f>
        <v>410</v>
      </c>
      <c r="E1349" s="102">
        <f>E1350+E1365+E1369</f>
        <v>7.52</v>
      </c>
      <c r="F1349" s="102">
        <f>F1350+F1365+F1369</f>
        <v>11.2</v>
      </c>
      <c r="G1349" s="102">
        <f>G1350+G1365+G1369</f>
        <v>38.09</v>
      </c>
      <c r="H1349" s="103">
        <f>H1350+H1365+H1369</f>
        <v>283.24</v>
      </c>
      <c r="I1349" s="102">
        <f>I1350+I1365+I1369</f>
        <v>23.490000000000002</v>
      </c>
    </row>
    <row r="1350" spans="1:9" ht="43.5" customHeight="1">
      <c r="A1350" s="334" t="s">
        <v>353</v>
      </c>
      <c r="B1350" s="334"/>
      <c r="C1350" s="334"/>
      <c r="D1350" s="184" t="s">
        <v>285</v>
      </c>
      <c r="E1350" s="29">
        <v>4.3</v>
      </c>
      <c r="F1350" s="29">
        <v>8.4</v>
      </c>
      <c r="G1350" s="29">
        <v>8.9</v>
      </c>
      <c r="H1350" s="27">
        <f>E1350*4+F1350*9+G1350*4</f>
        <v>128.4</v>
      </c>
      <c r="I1350" s="30">
        <v>0.25</v>
      </c>
    </row>
    <row r="1351" spans="1:9" ht="24.75" customHeight="1">
      <c r="A1351" s="90" t="s">
        <v>72</v>
      </c>
      <c r="B1351" s="49">
        <v>51</v>
      </c>
      <c r="C1351" s="49">
        <v>50</v>
      </c>
      <c r="D1351" s="48"/>
      <c r="E1351" s="96"/>
      <c r="F1351" s="96"/>
      <c r="G1351" s="96"/>
      <c r="H1351" s="49"/>
      <c r="I1351" s="234"/>
    </row>
    <row r="1352" spans="1:9" ht="24.75" customHeight="1">
      <c r="A1352" s="63" t="s">
        <v>55</v>
      </c>
      <c r="B1352" s="74">
        <f>C1352*1.25</f>
        <v>37.5</v>
      </c>
      <c r="C1352" s="49">
        <v>30</v>
      </c>
      <c r="D1352" s="48"/>
      <c r="E1352" s="81"/>
      <c r="F1352" s="81"/>
      <c r="G1352" s="81"/>
      <c r="H1352" s="74"/>
      <c r="I1352" s="95"/>
    </row>
    <row r="1353" spans="1:9" ht="24.75" customHeight="1">
      <c r="A1353" s="90" t="s">
        <v>47</v>
      </c>
      <c r="B1353" s="74">
        <f>C1353*1.33</f>
        <v>39.900000000000006</v>
      </c>
      <c r="C1353" s="49">
        <v>30</v>
      </c>
      <c r="D1353" s="48"/>
      <c r="E1353" s="81"/>
      <c r="F1353" s="81"/>
      <c r="G1353" s="81"/>
      <c r="H1353" s="74"/>
      <c r="I1353" s="95"/>
    </row>
    <row r="1354" spans="1:9" ht="43.5" customHeight="1">
      <c r="A1354" s="144" t="s">
        <v>271</v>
      </c>
      <c r="B1354" s="74">
        <f>C1354*1.14</f>
        <v>30.779999999999998</v>
      </c>
      <c r="C1354" s="49">
        <v>27</v>
      </c>
      <c r="D1354" s="184"/>
      <c r="E1354" s="29"/>
      <c r="F1354" s="96"/>
      <c r="G1354" s="96"/>
      <c r="H1354" s="49"/>
      <c r="I1354" s="88"/>
    </row>
    <row r="1355" spans="1:9" ht="24.75" customHeight="1">
      <c r="A1355" s="90" t="s">
        <v>106</v>
      </c>
      <c r="B1355" s="49">
        <v>4</v>
      </c>
      <c r="C1355" s="49">
        <v>4</v>
      </c>
      <c r="D1355" s="48"/>
      <c r="E1355" s="81"/>
      <c r="F1355" s="81"/>
      <c r="G1355" s="81"/>
      <c r="H1355" s="74"/>
      <c r="I1355" s="95"/>
    </row>
    <row r="1356" spans="1:9" ht="24.75" customHeight="1">
      <c r="A1356" s="90" t="s">
        <v>90</v>
      </c>
      <c r="B1356" s="49">
        <v>6</v>
      </c>
      <c r="C1356" s="49">
        <v>6</v>
      </c>
      <c r="D1356" s="48"/>
      <c r="E1356" s="81"/>
      <c r="F1356" s="81"/>
      <c r="G1356" s="81"/>
      <c r="H1356" s="74"/>
      <c r="I1356" s="95"/>
    </row>
    <row r="1357" spans="1:9" ht="24.75" customHeight="1">
      <c r="A1357" s="259" t="s">
        <v>354</v>
      </c>
      <c r="B1357" s="91"/>
      <c r="C1357" s="91">
        <v>27</v>
      </c>
      <c r="D1357" s="48"/>
      <c r="E1357" s="81"/>
      <c r="F1357" s="81"/>
      <c r="G1357" s="81"/>
      <c r="H1357" s="74"/>
      <c r="I1357" s="95"/>
    </row>
    <row r="1358" spans="1:9" ht="24.75" customHeight="1">
      <c r="A1358" s="90" t="s">
        <v>61</v>
      </c>
      <c r="B1358" s="49">
        <v>8</v>
      </c>
      <c r="C1358" s="49">
        <v>8</v>
      </c>
      <c r="D1358" s="48"/>
      <c r="E1358" s="81"/>
      <c r="F1358" s="81"/>
      <c r="G1358" s="81"/>
      <c r="H1358" s="74"/>
      <c r="I1358" s="95"/>
    </row>
    <row r="1359" spans="1:9" ht="24.75" customHeight="1">
      <c r="A1359" s="105" t="s">
        <v>135</v>
      </c>
      <c r="B1359" s="96">
        <v>3.2</v>
      </c>
      <c r="C1359" s="96">
        <v>3.2</v>
      </c>
      <c r="D1359" s="48"/>
      <c r="E1359" s="96"/>
      <c r="F1359" s="96"/>
      <c r="G1359" s="96"/>
      <c r="H1359" s="49"/>
      <c r="I1359" s="234"/>
    </row>
    <row r="1360" spans="1:9" ht="24.75" customHeight="1">
      <c r="A1360" s="90" t="s">
        <v>42</v>
      </c>
      <c r="B1360" s="96">
        <v>3.2</v>
      </c>
      <c r="C1360" s="96">
        <v>3.2</v>
      </c>
      <c r="D1360" s="48"/>
      <c r="E1360" s="96"/>
      <c r="F1360" s="96"/>
      <c r="G1360" s="96"/>
      <c r="H1360" s="49"/>
      <c r="I1360" s="234"/>
    </row>
    <row r="1361" spans="1:9" ht="24.75" customHeight="1">
      <c r="A1361" s="90" t="s">
        <v>140</v>
      </c>
      <c r="B1361" s="49">
        <v>2</v>
      </c>
      <c r="C1361" s="49">
        <v>2</v>
      </c>
      <c r="D1361" s="48"/>
      <c r="E1361" s="96"/>
      <c r="F1361" s="96"/>
      <c r="G1361" s="96"/>
      <c r="H1361" s="49"/>
      <c r="I1361" s="234"/>
    </row>
    <row r="1362" spans="1:9" ht="24.75" customHeight="1">
      <c r="A1362" s="90" t="s">
        <v>57</v>
      </c>
      <c r="B1362" s="49">
        <v>2</v>
      </c>
      <c r="C1362" s="49">
        <v>2</v>
      </c>
      <c r="D1362" s="48"/>
      <c r="E1362" s="96"/>
      <c r="F1362" s="96"/>
      <c r="G1362" s="96"/>
      <c r="H1362" s="49"/>
      <c r="I1362" s="234"/>
    </row>
    <row r="1363" spans="1:9" ht="43.5" customHeight="1">
      <c r="A1363" s="90" t="s">
        <v>96</v>
      </c>
      <c r="B1363" s="96">
        <v>1.5</v>
      </c>
      <c r="C1363" s="96">
        <v>1.5</v>
      </c>
      <c r="D1363" s="48"/>
      <c r="E1363" s="96"/>
      <c r="F1363" s="96"/>
      <c r="G1363" s="96"/>
      <c r="H1363" s="49"/>
      <c r="I1363" s="234"/>
    </row>
    <row r="1364" spans="1:9" ht="24.75" customHeight="1">
      <c r="A1364" s="86" t="s">
        <v>134</v>
      </c>
      <c r="B1364" s="48">
        <v>20</v>
      </c>
      <c r="C1364" s="48">
        <v>20</v>
      </c>
      <c r="D1364" s="48"/>
      <c r="E1364" s="96"/>
      <c r="F1364" s="96"/>
      <c r="G1364" s="96"/>
      <c r="H1364" s="49"/>
      <c r="I1364" s="234"/>
    </row>
    <row r="1365" spans="1:9" ht="43.5" customHeight="1">
      <c r="A1365" s="343" t="s">
        <v>238</v>
      </c>
      <c r="B1365" s="343"/>
      <c r="C1365" s="343"/>
      <c r="D1365" s="184">
        <v>180</v>
      </c>
      <c r="E1365" s="29">
        <v>2.7</v>
      </c>
      <c r="F1365" s="29">
        <v>2.8</v>
      </c>
      <c r="G1365" s="29">
        <v>15.8</v>
      </c>
      <c r="H1365" s="92">
        <f>E1365*4+F1365*9+G1365*4</f>
        <v>99.2</v>
      </c>
      <c r="I1365" s="30">
        <v>0.1</v>
      </c>
    </row>
    <row r="1366" spans="1:9" ht="24.75" customHeight="1">
      <c r="A1366" s="90" t="s">
        <v>104</v>
      </c>
      <c r="B1366" s="48">
        <v>1.5</v>
      </c>
      <c r="C1366" s="48">
        <v>1.5</v>
      </c>
      <c r="D1366" s="48"/>
      <c r="E1366" s="96"/>
      <c r="F1366" s="96"/>
      <c r="G1366" s="96"/>
      <c r="H1366" s="49"/>
      <c r="I1366" s="97"/>
    </row>
    <row r="1367" spans="1:9" ht="24.75" customHeight="1">
      <c r="A1367" s="63" t="s">
        <v>134</v>
      </c>
      <c r="B1367" s="76">
        <v>34</v>
      </c>
      <c r="C1367" s="76">
        <v>34</v>
      </c>
      <c r="D1367" s="48"/>
      <c r="E1367" s="81"/>
      <c r="F1367" s="81"/>
      <c r="G1367" s="81"/>
      <c r="H1367" s="74"/>
      <c r="I1367" s="95"/>
    </row>
    <row r="1368" spans="1:12" ht="24.75" customHeight="1">
      <c r="A1368" s="63" t="s">
        <v>42</v>
      </c>
      <c r="B1368" s="76">
        <v>2.7</v>
      </c>
      <c r="C1368" s="76">
        <v>2.7</v>
      </c>
      <c r="D1368" s="48"/>
      <c r="E1368" s="81"/>
      <c r="F1368" s="81"/>
      <c r="G1368" s="81"/>
      <c r="H1368" s="74"/>
      <c r="I1368" s="81"/>
      <c r="K1368" s="59" t="s">
        <v>355</v>
      </c>
      <c r="L1368" s="59"/>
    </row>
    <row r="1369" spans="1:12" ht="43.5" customHeight="1">
      <c r="A1369" s="334" t="s">
        <v>249</v>
      </c>
      <c r="B1369" s="334"/>
      <c r="C1369" s="334"/>
      <c r="D1369" s="319">
        <v>130</v>
      </c>
      <c r="E1369" s="98">
        <v>0.52</v>
      </c>
      <c r="F1369" s="98">
        <v>0</v>
      </c>
      <c r="G1369" s="98">
        <v>13.39</v>
      </c>
      <c r="H1369" s="92">
        <v>55.64000000000001</v>
      </c>
      <c r="I1369" s="30">
        <v>23.14</v>
      </c>
      <c r="K1369" s="44" t="s">
        <v>38</v>
      </c>
      <c r="L1369" s="59">
        <f>D1435+D1468</f>
        <v>30</v>
      </c>
    </row>
    <row r="1370" spans="1:12" s="59" customFormat="1" ht="24.75" customHeight="1">
      <c r="A1370" s="341" t="s">
        <v>23</v>
      </c>
      <c r="B1370" s="342"/>
      <c r="C1370" s="342"/>
      <c r="D1370" s="342"/>
      <c r="E1370" s="50">
        <f>E1282+E1299+E1344+E1297+E1349</f>
        <v>40.20333333333333</v>
      </c>
      <c r="F1370" s="50">
        <f>F1282+F1299+F1344+F1297+F1349</f>
        <v>50.8</v>
      </c>
      <c r="G1370" s="50">
        <f>G1282+G1299+G1344+G1297+G1349</f>
        <v>158.89</v>
      </c>
      <c r="H1370" s="40">
        <f>H1282+H1299+H1344+H1297+H1349</f>
        <v>1253.7400000000002</v>
      </c>
      <c r="I1370" s="50">
        <f>I1282+I1299+I1344+I1297+I1349</f>
        <v>53.37666666666667</v>
      </c>
      <c r="K1370" s="44" t="s">
        <v>39</v>
      </c>
      <c r="L1370" s="154">
        <f>D1433+C1383+D1469+C1456</f>
        <v>48</v>
      </c>
    </row>
    <row r="1371" spans="1:12" s="59" customFormat="1" ht="24.75" customHeight="1">
      <c r="A1371" s="336" t="s">
        <v>355</v>
      </c>
      <c r="B1371" s="336"/>
      <c r="C1371" s="336"/>
      <c r="D1371" s="336"/>
      <c r="E1371" s="336"/>
      <c r="F1371" s="336"/>
      <c r="G1371" s="336"/>
      <c r="H1371" s="336"/>
      <c r="I1371" s="336"/>
      <c r="K1371" s="44" t="s">
        <v>98</v>
      </c>
      <c r="L1371" s="154">
        <f>C1438</f>
        <v>20</v>
      </c>
    </row>
    <row r="1372" spans="1:12" s="59" customFormat="1" ht="24.75" customHeight="1">
      <c r="A1372" s="340" t="s">
        <v>1</v>
      </c>
      <c r="B1372" s="340" t="s">
        <v>2</v>
      </c>
      <c r="C1372" s="340" t="s">
        <v>3</v>
      </c>
      <c r="D1372" s="340" t="s">
        <v>4</v>
      </c>
      <c r="E1372" s="340"/>
      <c r="F1372" s="340"/>
      <c r="G1372" s="340"/>
      <c r="H1372" s="340"/>
      <c r="I1372" s="229" t="s">
        <v>230</v>
      </c>
      <c r="K1372" s="45" t="s">
        <v>99</v>
      </c>
      <c r="L1372" s="154">
        <f>C1376+C1439</f>
        <v>29</v>
      </c>
    </row>
    <row r="1373" spans="1:12" s="59" customFormat="1" ht="24.75" customHeight="1">
      <c r="A1373" s="340"/>
      <c r="B1373" s="340"/>
      <c r="C1373" s="340"/>
      <c r="D1373" s="78" t="s">
        <v>5</v>
      </c>
      <c r="E1373" s="288" t="s">
        <v>6</v>
      </c>
      <c r="F1373" s="288" t="s">
        <v>7</v>
      </c>
      <c r="G1373" s="288" t="s">
        <v>8</v>
      </c>
      <c r="H1373" s="89" t="s">
        <v>9</v>
      </c>
      <c r="I1373" s="229" t="s">
        <v>92</v>
      </c>
      <c r="K1373" s="45" t="s">
        <v>81</v>
      </c>
      <c r="L1373" s="154">
        <f>C1428</f>
        <v>35</v>
      </c>
    </row>
    <row r="1374" spans="1:12" s="59" customFormat="1" ht="24.75" customHeight="1">
      <c r="A1374" s="341" t="s">
        <v>10</v>
      </c>
      <c r="B1374" s="341"/>
      <c r="C1374" s="341"/>
      <c r="D1374" s="316">
        <f>D1375+28+D1385</f>
        <v>358</v>
      </c>
      <c r="E1374" s="50">
        <f>SUM(E1375:E1388)</f>
        <v>10.9</v>
      </c>
      <c r="F1374" s="50">
        <f>SUM(F1375:F1388)</f>
        <v>11.3</v>
      </c>
      <c r="G1374" s="50">
        <f>SUM(G1375:G1388)</f>
        <v>37.5</v>
      </c>
      <c r="H1374" s="110">
        <f>SUM(H1375:H1388)</f>
        <v>295.3</v>
      </c>
      <c r="I1374" s="50">
        <f>SUM(I1375:I1388)</f>
        <v>1.58</v>
      </c>
      <c r="K1374" s="44" t="s">
        <v>26</v>
      </c>
      <c r="L1374" s="154">
        <f>C1407+C1459</f>
        <v>121</v>
      </c>
    </row>
    <row r="1375" spans="1:12" s="59" customFormat="1" ht="24.75" customHeight="1">
      <c r="A1375" s="343" t="s">
        <v>163</v>
      </c>
      <c r="B1375" s="343"/>
      <c r="C1375" s="343"/>
      <c r="D1375" s="184">
        <v>180</v>
      </c>
      <c r="E1375" s="29">
        <v>5.3</v>
      </c>
      <c r="F1375" s="29">
        <v>6.5</v>
      </c>
      <c r="G1375" s="29">
        <v>12.4</v>
      </c>
      <c r="H1375" s="92">
        <f>E1375*4+F1375*9+G1375*4</f>
        <v>129.3</v>
      </c>
      <c r="I1375" s="30">
        <v>0.96</v>
      </c>
      <c r="K1375" s="44" t="s">
        <v>28</v>
      </c>
      <c r="L1375" s="154">
        <f>C1411+C1413+C1414+C1415+C1393+C1425+C1419</f>
        <v>87.5</v>
      </c>
    </row>
    <row r="1376" spans="1:12" s="59" customFormat="1" ht="24.75" customHeight="1">
      <c r="A1376" s="90" t="s">
        <v>58</v>
      </c>
      <c r="B1376" s="106">
        <v>14</v>
      </c>
      <c r="C1376" s="106">
        <v>14</v>
      </c>
      <c r="D1376" s="184"/>
      <c r="E1376" s="29"/>
      <c r="F1376" s="29"/>
      <c r="G1376" s="29"/>
      <c r="H1376" s="27"/>
      <c r="I1376" s="184"/>
      <c r="K1376" s="44" t="s">
        <v>25</v>
      </c>
      <c r="L1376" s="130">
        <f>C1431+D1390</f>
        <v>130</v>
      </c>
    </row>
    <row r="1377" spans="1:12" s="59" customFormat="1" ht="24.75" customHeight="1">
      <c r="A1377" s="90" t="s">
        <v>90</v>
      </c>
      <c r="B1377" s="106">
        <v>90</v>
      </c>
      <c r="C1377" s="106">
        <v>90</v>
      </c>
      <c r="D1377" s="184"/>
      <c r="E1377" s="29"/>
      <c r="F1377" s="29"/>
      <c r="G1377" s="29"/>
      <c r="H1377" s="184"/>
      <c r="I1377" s="184"/>
      <c r="K1377" s="44" t="s">
        <v>29</v>
      </c>
      <c r="L1377" s="132"/>
    </row>
    <row r="1378" spans="1:12" s="59" customFormat="1" ht="24.75" customHeight="1">
      <c r="A1378" s="90" t="s">
        <v>84</v>
      </c>
      <c r="B1378" s="106">
        <v>100</v>
      </c>
      <c r="C1378" s="106">
        <v>100</v>
      </c>
      <c r="D1378" s="184"/>
      <c r="E1378" s="29"/>
      <c r="F1378" s="29"/>
      <c r="G1378" s="29"/>
      <c r="H1378" s="27"/>
      <c r="I1378" s="315"/>
      <c r="K1378" s="44" t="s">
        <v>85</v>
      </c>
      <c r="L1378" s="130"/>
    </row>
    <row r="1379" spans="1:12" s="59" customFormat="1" ht="24.75" customHeight="1">
      <c r="A1379" s="192" t="s">
        <v>42</v>
      </c>
      <c r="B1379" s="106">
        <v>1.8</v>
      </c>
      <c r="C1379" s="106">
        <v>1.8</v>
      </c>
      <c r="D1379" s="184"/>
      <c r="E1379" s="29"/>
      <c r="F1379" s="29"/>
      <c r="G1379" s="29"/>
      <c r="H1379" s="27"/>
      <c r="I1379" s="315"/>
      <c r="K1379" s="46" t="s">
        <v>86</v>
      </c>
      <c r="L1379" s="130"/>
    </row>
    <row r="1380" spans="1:12" s="59" customFormat="1" ht="24.75" customHeight="1">
      <c r="A1380" s="192" t="s">
        <v>91</v>
      </c>
      <c r="B1380" s="106">
        <v>0.7</v>
      </c>
      <c r="C1380" s="106">
        <v>0.7</v>
      </c>
      <c r="D1380" s="184"/>
      <c r="E1380" s="29"/>
      <c r="F1380" s="29"/>
      <c r="G1380" s="29"/>
      <c r="H1380" s="27"/>
      <c r="I1380" s="315"/>
      <c r="K1380" s="44" t="s">
        <v>24</v>
      </c>
      <c r="L1380" s="131">
        <f>C1387+C1432+C1467+C1379+C1444</f>
        <v>39</v>
      </c>
    </row>
    <row r="1381" spans="1:12" s="59" customFormat="1" ht="24.75" customHeight="1">
      <c r="A1381" s="90" t="s">
        <v>43</v>
      </c>
      <c r="B1381" s="106">
        <v>1.8</v>
      </c>
      <c r="C1381" s="106">
        <v>1.8</v>
      </c>
      <c r="D1381" s="184"/>
      <c r="E1381" s="29"/>
      <c r="F1381" s="29"/>
      <c r="G1381" s="29"/>
      <c r="H1381" s="27"/>
      <c r="I1381" s="315"/>
      <c r="K1381" s="44" t="s">
        <v>30</v>
      </c>
      <c r="L1381" s="132"/>
    </row>
    <row r="1382" spans="1:12" s="59" customFormat="1" ht="24.75" customHeight="1">
      <c r="A1382" s="353" t="s">
        <v>118</v>
      </c>
      <c r="B1382" s="353"/>
      <c r="C1382" s="353"/>
      <c r="D1382" s="115" t="s">
        <v>160</v>
      </c>
      <c r="E1382" s="98">
        <v>2.6</v>
      </c>
      <c r="F1382" s="98">
        <v>2.5</v>
      </c>
      <c r="G1382" s="98">
        <v>7.6</v>
      </c>
      <c r="H1382" s="27">
        <f>E1382*4+F1382*9+G1382*4</f>
        <v>63.3</v>
      </c>
      <c r="I1382" s="30">
        <v>0.1</v>
      </c>
      <c r="K1382" s="44" t="s">
        <v>145</v>
      </c>
      <c r="L1382" s="132"/>
    </row>
    <row r="1383" spans="1:12" s="59" customFormat="1" ht="24.75" customHeight="1">
      <c r="A1383" s="90" t="s">
        <v>46</v>
      </c>
      <c r="B1383" s="48">
        <v>20</v>
      </c>
      <c r="C1383" s="48">
        <v>20</v>
      </c>
      <c r="D1383" s="315"/>
      <c r="E1383" s="116"/>
      <c r="F1383" s="116"/>
      <c r="G1383" s="116"/>
      <c r="H1383" s="177"/>
      <c r="I1383" s="97"/>
      <c r="K1383" s="43" t="s">
        <v>147</v>
      </c>
      <c r="L1383" s="130">
        <f>C1386</f>
        <v>2</v>
      </c>
    </row>
    <row r="1384" spans="1:12" s="59" customFormat="1" ht="24.75" customHeight="1">
      <c r="A1384" s="63" t="s">
        <v>77</v>
      </c>
      <c r="B1384" s="76">
        <v>8.5</v>
      </c>
      <c r="C1384" s="76">
        <v>8</v>
      </c>
      <c r="D1384" s="315"/>
      <c r="E1384" s="116"/>
      <c r="F1384" s="116"/>
      <c r="G1384" s="116"/>
      <c r="H1384" s="177"/>
      <c r="I1384" s="97"/>
      <c r="K1384" s="44" t="s">
        <v>31</v>
      </c>
      <c r="L1384" s="130">
        <f>C1466</f>
        <v>0.4</v>
      </c>
    </row>
    <row r="1385" spans="1:12" s="59" customFormat="1" ht="43.5" customHeight="1">
      <c r="A1385" s="343" t="s">
        <v>117</v>
      </c>
      <c r="B1385" s="343"/>
      <c r="C1385" s="343"/>
      <c r="D1385" s="184">
        <v>150</v>
      </c>
      <c r="E1385" s="29">
        <v>3</v>
      </c>
      <c r="F1385" s="29">
        <v>2.3</v>
      </c>
      <c r="G1385" s="29">
        <v>17.5</v>
      </c>
      <c r="H1385" s="27">
        <f>G1385*4+F1385*9+E1385*4</f>
        <v>102.7</v>
      </c>
      <c r="I1385" s="30">
        <v>0.52</v>
      </c>
      <c r="K1385" s="44" t="s">
        <v>100</v>
      </c>
      <c r="L1385" s="132"/>
    </row>
    <row r="1386" spans="1:12" s="59" customFormat="1" ht="24.75" customHeight="1">
      <c r="A1386" s="90" t="s">
        <v>93</v>
      </c>
      <c r="B1386" s="48">
        <v>2</v>
      </c>
      <c r="C1386" s="48">
        <v>2</v>
      </c>
      <c r="D1386" s="48"/>
      <c r="E1386" s="96"/>
      <c r="F1386" s="96"/>
      <c r="G1386" s="96"/>
      <c r="H1386" s="49"/>
      <c r="I1386" s="97"/>
      <c r="K1386" s="43" t="s">
        <v>88</v>
      </c>
      <c r="L1386" s="132">
        <f>C1424</f>
        <v>82</v>
      </c>
    </row>
    <row r="1387" spans="1:12" ht="24.75" customHeight="1">
      <c r="A1387" s="90" t="s">
        <v>42</v>
      </c>
      <c r="B1387" s="48">
        <v>12</v>
      </c>
      <c r="C1387" s="48">
        <v>12</v>
      </c>
      <c r="D1387" s="48"/>
      <c r="E1387" s="96"/>
      <c r="F1387" s="96"/>
      <c r="G1387" s="96"/>
      <c r="H1387" s="49"/>
      <c r="I1387" s="97"/>
      <c r="K1387" s="44" t="s">
        <v>32</v>
      </c>
      <c r="L1387" s="132">
        <f>C1454</f>
        <v>79</v>
      </c>
    </row>
    <row r="1388" spans="1:12" ht="24.75" customHeight="1">
      <c r="A1388" s="90" t="s">
        <v>90</v>
      </c>
      <c r="B1388" s="48">
        <v>70</v>
      </c>
      <c r="C1388" s="48">
        <v>70</v>
      </c>
      <c r="D1388" s="48"/>
      <c r="E1388" s="96"/>
      <c r="F1388" s="96"/>
      <c r="G1388" s="96"/>
      <c r="H1388" s="96"/>
      <c r="I1388" s="96"/>
      <c r="K1388" s="46" t="s">
        <v>33</v>
      </c>
      <c r="L1388" s="132">
        <f>C1388+C1377+C1463+C1448</f>
        <v>355</v>
      </c>
    </row>
    <row r="1389" spans="1:12" ht="24.75" customHeight="1">
      <c r="A1389" s="352" t="s">
        <v>105</v>
      </c>
      <c r="B1389" s="352"/>
      <c r="C1389" s="352"/>
      <c r="D1389" s="185"/>
      <c r="E1389" s="50">
        <f>E1390</f>
        <v>0.9</v>
      </c>
      <c r="F1389" s="50">
        <f>F1390</f>
        <v>0.3</v>
      </c>
      <c r="G1389" s="50">
        <f>G1390</f>
        <v>15.3</v>
      </c>
      <c r="H1389" s="40">
        <f>H1390</f>
        <v>67.5</v>
      </c>
      <c r="I1389" s="50">
        <f>I1390</f>
        <v>6.3</v>
      </c>
      <c r="K1389" s="43" t="s">
        <v>34</v>
      </c>
      <c r="L1389" s="132"/>
    </row>
    <row r="1390" spans="1:12" ht="43.5" customHeight="1">
      <c r="A1390" s="334" t="s">
        <v>137</v>
      </c>
      <c r="B1390" s="334"/>
      <c r="C1390" s="334"/>
      <c r="D1390" s="319">
        <v>100</v>
      </c>
      <c r="E1390" s="98">
        <v>0.9</v>
      </c>
      <c r="F1390" s="98">
        <v>0.3</v>
      </c>
      <c r="G1390" s="98">
        <v>15.3</v>
      </c>
      <c r="H1390" s="92">
        <f>E1390*4+F1390*9+G1390*4</f>
        <v>67.5</v>
      </c>
      <c r="I1390" s="30">
        <v>6.3</v>
      </c>
      <c r="K1390" s="43" t="s">
        <v>35</v>
      </c>
      <c r="L1390" s="132">
        <f>C1418+C1443</f>
        <v>9.8</v>
      </c>
    </row>
    <row r="1391" spans="1:12" ht="24.75" customHeight="1">
      <c r="A1391" s="341" t="s">
        <v>11</v>
      </c>
      <c r="B1391" s="341"/>
      <c r="C1391" s="341"/>
      <c r="D1391" s="316">
        <f>D1392+205+D1420+D1427+D1430</f>
        <v>525</v>
      </c>
      <c r="E1391" s="50">
        <f>E1392+E1406+E1420+E1427+E1430+E1433+E1435</f>
        <v>19.814285714285717</v>
      </c>
      <c r="F1391" s="50">
        <f>F1392+F1406+F1420+F1427+F1430+F1433+F1435</f>
        <v>16.52857142857143</v>
      </c>
      <c r="G1391" s="50">
        <f>G1392+G1406+G1420+G1427+G1430+G1433+G1435</f>
        <v>59.18571428571428</v>
      </c>
      <c r="H1391" s="40">
        <f>H1392+H1406+H1420+H1427+H1430+H1433+H1435</f>
        <v>466.1285714285715</v>
      </c>
      <c r="I1391" s="50">
        <f>I1392+I1406+I1420+I1427+I1430+I1433+I1435</f>
        <v>14.413333333333334</v>
      </c>
      <c r="K1391" s="44" t="s">
        <v>101</v>
      </c>
      <c r="L1391" s="130">
        <f>C1384</f>
        <v>8</v>
      </c>
    </row>
    <row r="1392" spans="1:12" s="59" customFormat="1" ht="43.5" customHeight="1">
      <c r="A1392" s="337" t="s">
        <v>235</v>
      </c>
      <c r="B1392" s="337"/>
      <c r="C1392" s="337"/>
      <c r="D1392" s="184">
        <v>40</v>
      </c>
      <c r="E1392" s="2">
        <v>0.6</v>
      </c>
      <c r="F1392" s="2">
        <v>2</v>
      </c>
      <c r="G1392" s="2">
        <v>2.7</v>
      </c>
      <c r="H1392" s="92">
        <f>E1392*4+F1392*9+G1392*4</f>
        <v>31.2</v>
      </c>
      <c r="I1392" s="8">
        <v>0.7</v>
      </c>
      <c r="K1392" s="43" t="s">
        <v>36</v>
      </c>
      <c r="L1392" s="132">
        <f>C1464+C1417+C1381+C1441+C1429</f>
        <v>15.899999999999999</v>
      </c>
    </row>
    <row r="1393" spans="1:12" ht="24.75" customHeight="1">
      <c r="A1393" s="63" t="s">
        <v>55</v>
      </c>
      <c r="B1393" s="74">
        <f>C1393*1.25</f>
        <v>53.75</v>
      </c>
      <c r="C1393" s="76">
        <v>43</v>
      </c>
      <c r="D1393" s="48"/>
      <c r="E1393" s="81"/>
      <c r="F1393" s="2"/>
      <c r="G1393" s="2"/>
      <c r="H1393" s="27"/>
      <c r="I1393" s="8"/>
      <c r="K1393" s="43" t="s">
        <v>27</v>
      </c>
      <c r="L1393" s="132">
        <f>C1396+C1426+C1445+C1457</f>
        <v>7.5</v>
      </c>
    </row>
    <row r="1394" spans="1:12" ht="24.75" customHeight="1">
      <c r="A1394" s="63" t="s">
        <v>47</v>
      </c>
      <c r="B1394" s="74">
        <f>C1394*1.33</f>
        <v>57.190000000000005</v>
      </c>
      <c r="C1394" s="76">
        <v>43</v>
      </c>
      <c r="D1394" s="48"/>
      <c r="E1394" s="81"/>
      <c r="F1394" s="81"/>
      <c r="G1394" s="81"/>
      <c r="H1394" s="74"/>
      <c r="I1394" s="76"/>
      <c r="K1394" s="44" t="s">
        <v>37</v>
      </c>
      <c r="L1394" s="132">
        <f>C1442</f>
        <v>5.6</v>
      </c>
    </row>
    <row r="1395" spans="1:12" ht="43.5" customHeight="1">
      <c r="A1395" s="144" t="s">
        <v>271</v>
      </c>
      <c r="B1395" s="74">
        <f>C1395*1.14</f>
        <v>49.019999999999996</v>
      </c>
      <c r="C1395" s="49">
        <v>43</v>
      </c>
      <c r="D1395" s="184"/>
      <c r="E1395" s="29"/>
      <c r="F1395" s="96"/>
      <c r="G1395" s="96"/>
      <c r="H1395" s="49"/>
      <c r="I1395" s="88"/>
      <c r="K1395" s="44" t="s">
        <v>141</v>
      </c>
      <c r="L1395" s="132"/>
    </row>
    <row r="1396" spans="1:12" ht="24.75" customHeight="1">
      <c r="A1396" s="26" t="s">
        <v>48</v>
      </c>
      <c r="B1396" s="33">
        <v>2</v>
      </c>
      <c r="C1396" s="33">
        <v>2</v>
      </c>
      <c r="D1396" s="34"/>
      <c r="E1396" s="82"/>
      <c r="F1396" s="82"/>
      <c r="G1396" s="82"/>
      <c r="H1396" s="72"/>
      <c r="I1396" s="8"/>
      <c r="K1396" s="44" t="s">
        <v>142</v>
      </c>
      <c r="L1396" s="132"/>
    </row>
    <row r="1397" spans="1:9" s="59" customFormat="1" ht="24.75" customHeight="1">
      <c r="A1397" s="333" t="s">
        <v>139</v>
      </c>
      <c r="B1397" s="333"/>
      <c r="C1397" s="333"/>
      <c r="D1397" s="333"/>
      <c r="E1397" s="333"/>
      <c r="F1397" s="333"/>
      <c r="G1397" s="333"/>
      <c r="H1397" s="333"/>
      <c r="I1397" s="333"/>
    </row>
    <row r="1398" spans="1:9" ht="43.5" customHeight="1">
      <c r="A1398" s="334" t="s">
        <v>165</v>
      </c>
      <c r="B1398" s="334"/>
      <c r="C1398" s="334"/>
      <c r="D1398" s="184">
        <v>40</v>
      </c>
      <c r="E1398" s="29">
        <v>0.5</v>
      </c>
      <c r="F1398" s="29">
        <v>2</v>
      </c>
      <c r="G1398" s="29">
        <v>1.9</v>
      </c>
      <c r="H1398" s="92">
        <f>E1398*4+F1398*9+G1398*4</f>
        <v>27.6</v>
      </c>
      <c r="I1398" s="30">
        <v>10</v>
      </c>
    </row>
    <row r="1399" spans="1:9" ht="24.75" customHeight="1">
      <c r="A1399" s="71" t="s">
        <v>166</v>
      </c>
      <c r="B1399" s="82">
        <f>C1399*1.02</f>
        <v>20.4</v>
      </c>
      <c r="C1399" s="33">
        <v>20</v>
      </c>
      <c r="D1399" s="34"/>
      <c r="E1399" s="47"/>
      <c r="F1399" s="47"/>
      <c r="G1399" s="47"/>
      <c r="H1399" s="72"/>
      <c r="I1399" s="100"/>
    </row>
    <row r="1400" spans="1:9" ht="24.75" customHeight="1">
      <c r="A1400" s="26" t="s">
        <v>167</v>
      </c>
      <c r="B1400" s="39">
        <f>C1400*1.18</f>
        <v>23.599999999999998</v>
      </c>
      <c r="C1400" s="33">
        <v>20</v>
      </c>
      <c r="D1400" s="34"/>
      <c r="E1400" s="47"/>
      <c r="F1400" s="47"/>
      <c r="G1400" s="47"/>
      <c r="H1400" s="72"/>
      <c r="I1400" s="100"/>
    </row>
    <row r="1401" spans="1:9" ht="24.75" customHeight="1">
      <c r="A1401" s="63" t="s">
        <v>179</v>
      </c>
      <c r="B1401" s="39">
        <f>C1401*1.33</f>
        <v>9.31</v>
      </c>
      <c r="C1401" s="33">
        <v>7</v>
      </c>
      <c r="D1401" s="34"/>
      <c r="E1401" s="47"/>
      <c r="F1401" s="47"/>
      <c r="G1401" s="96"/>
      <c r="H1401" s="49"/>
      <c r="I1401" s="94"/>
    </row>
    <row r="1402" spans="1:9" ht="24.75" customHeight="1">
      <c r="A1402" s="26" t="s">
        <v>175</v>
      </c>
      <c r="B1402" s="82">
        <f>C1402*1.02</f>
        <v>14.280000000000001</v>
      </c>
      <c r="C1402" s="33">
        <v>14</v>
      </c>
      <c r="D1402" s="34"/>
      <c r="E1402" s="47"/>
      <c r="F1402" s="96"/>
      <c r="G1402" s="96"/>
      <c r="H1402" s="49"/>
      <c r="I1402" s="94"/>
    </row>
    <row r="1403" spans="1:9" ht="24.75" customHeight="1">
      <c r="A1403" s="26" t="s">
        <v>169</v>
      </c>
      <c r="B1403" s="39">
        <f>C1403*1.05</f>
        <v>14.700000000000001</v>
      </c>
      <c r="C1403" s="33">
        <v>14</v>
      </c>
      <c r="D1403" s="34"/>
      <c r="E1403" s="47"/>
      <c r="F1403" s="96"/>
      <c r="G1403" s="96"/>
      <c r="H1403" s="49"/>
      <c r="I1403" s="94"/>
    </row>
    <row r="1404" spans="1:9" ht="43.5" customHeight="1">
      <c r="A1404" s="105" t="s">
        <v>176</v>
      </c>
      <c r="B1404" s="39">
        <v>2</v>
      </c>
      <c r="C1404" s="33">
        <v>2</v>
      </c>
      <c r="D1404" s="34"/>
      <c r="E1404" s="47"/>
      <c r="F1404" s="96"/>
      <c r="G1404" s="96"/>
      <c r="H1404" s="49"/>
      <c r="I1404" s="94"/>
    </row>
    <row r="1405" spans="1:9" ht="43.5" customHeight="1">
      <c r="A1405" s="90" t="s">
        <v>164</v>
      </c>
      <c r="B1405" s="96">
        <f>C1405*1.35</f>
        <v>2.7</v>
      </c>
      <c r="C1405" s="49">
        <v>2</v>
      </c>
      <c r="D1405" s="48"/>
      <c r="E1405" s="96"/>
      <c r="F1405" s="96"/>
      <c r="G1405" s="96"/>
      <c r="H1405" s="27"/>
      <c r="I1405" s="231"/>
    </row>
    <row r="1406" spans="1:9" ht="43.5" customHeight="1">
      <c r="A1406" s="339" t="s">
        <v>356</v>
      </c>
      <c r="B1406" s="356"/>
      <c r="C1406" s="356"/>
      <c r="D1406" s="184" t="s">
        <v>40</v>
      </c>
      <c r="E1406" s="2">
        <v>1.6</v>
      </c>
      <c r="F1406" s="2">
        <v>3.6</v>
      </c>
      <c r="G1406" s="2">
        <v>7.6</v>
      </c>
      <c r="H1406" s="27">
        <f>E1406*4+F1406*9+G1406*4</f>
        <v>69.19999999999999</v>
      </c>
      <c r="I1406" s="8">
        <v>2.99</v>
      </c>
    </row>
    <row r="1407" spans="1:9" ht="24.75" customHeight="1">
      <c r="A1407" s="63" t="s">
        <v>51</v>
      </c>
      <c r="B1407" s="49">
        <f>C1407*1.33</f>
        <v>47.88</v>
      </c>
      <c r="C1407" s="4">
        <v>36</v>
      </c>
      <c r="D1407" s="187"/>
      <c r="E1407" s="81"/>
      <c r="F1407" s="81"/>
      <c r="G1407" s="81"/>
      <c r="H1407" s="49"/>
      <c r="I1407" s="230"/>
    </row>
    <row r="1408" spans="1:9" ht="24.75" customHeight="1">
      <c r="A1408" s="63" t="s">
        <v>52</v>
      </c>
      <c r="B1408" s="49">
        <f>C1408*1.43</f>
        <v>51.48</v>
      </c>
      <c r="C1408" s="4">
        <v>36</v>
      </c>
      <c r="D1408" s="187"/>
      <c r="E1408" s="81"/>
      <c r="F1408" s="81"/>
      <c r="G1408" s="81"/>
      <c r="H1408" s="49"/>
      <c r="I1408" s="230"/>
    </row>
    <row r="1409" spans="1:9" s="59" customFormat="1" ht="24.75" customHeight="1">
      <c r="A1409" s="63" t="s">
        <v>53</v>
      </c>
      <c r="B1409" s="49">
        <f>C1409*1.54</f>
        <v>55.44</v>
      </c>
      <c r="C1409" s="4">
        <v>36</v>
      </c>
      <c r="D1409" s="187"/>
      <c r="E1409" s="81"/>
      <c r="F1409" s="81"/>
      <c r="G1409" s="81"/>
      <c r="H1409" s="49"/>
      <c r="I1409" s="230"/>
    </row>
    <row r="1410" spans="1:9" ht="24.75" customHeight="1">
      <c r="A1410" s="63" t="s">
        <v>54</v>
      </c>
      <c r="B1410" s="49">
        <f>C1410*1.67</f>
        <v>60.12</v>
      </c>
      <c r="C1410" s="4">
        <v>36</v>
      </c>
      <c r="D1410" s="187"/>
      <c r="E1410" s="81"/>
      <c r="F1410" s="81"/>
      <c r="G1410" s="81"/>
      <c r="H1410" s="49"/>
      <c r="I1410" s="230"/>
    </row>
    <row r="1411" spans="1:9" ht="24.75" customHeight="1">
      <c r="A1411" s="63" t="s">
        <v>55</v>
      </c>
      <c r="B1411" s="74">
        <f>C1411*1.25</f>
        <v>10</v>
      </c>
      <c r="C1411" s="76">
        <v>8</v>
      </c>
      <c r="D1411" s="187"/>
      <c r="E1411" s="81"/>
      <c r="F1411" s="81"/>
      <c r="G1411" s="81"/>
      <c r="H1411" s="49"/>
      <c r="I1411" s="230"/>
    </row>
    <row r="1412" spans="1:9" ht="24.75" customHeight="1">
      <c r="A1412" s="63" t="s">
        <v>47</v>
      </c>
      <c r="B1412" s="74">
        <f>C1412*1.33</f>
        <v>10.64</v>
      </c>
      <c r="C1412" s="76">
        <v>8</v>
      </c>
      <c r="D1412" s="187"/>
      <c r="E1412" s="81"/>
      <c r="F1412" s="81"/>
      <c r="G1412" s="81"/>
      <c r="H1412" s="49"/>
      <c r="I1412" s="230"/>
    </row>
    <row r="1413" spans="1:9" ht="24.75" customHeight="1">
      <c r="A1413" s="63" t="s">
        <v>56</v>
      </c>
      <c r="B1413" s="74">
        <f>C1413*1.19</f>
        <v>9.52</v>
      </c>
      <c r="C1413" s="76">
        <v>8</v>
      </c>
      <c r="D1413" s="187"/>
      <c r="E1413" s="81"/>
      <c r="F1413" s="81"/>
      <c r="G1413" s="81"/>
      <c r="H1413" s="49"/>
      <c r="I1413" s="230"/>
    </row>
    <row r="1414" spans="1:9" ht="24.75" customHeight="1">
      <c r="A1414" s="63" t="s">
        <v>63</v>
      </c>
      <c r="B1414" s="74">
        <f>C1414*1.25</f>
        <v>20</v>
      </c>
      <c r="C1414" s="76">
        <v>16</v>
      </c>
      <c r="D1414" s="187"/>
      <c r="E1414" s="81"/>
      <c r="F1414" s="81"/>
      <c r="G1414" s="81"/>
      <c r="H1414" s="49"/>
      <c r="I1414" s="230"/>
    </row>
    <row r="1415" spans="1:9" ht="43.5" customHeight="1">
      <c r="A1415" s="26" t="s">
        <v>103</v>
      </c>
      <c r="B1415" s="74">
        <f>C1415*1.54</f>
        <v>16.016000000000002</v>
      </c>
      <c r="C1415" s="76">
        <v>10.4</v>
      </c>
      <c r="D1415" s="187"/>
      <c r="E1415" s="81"/>
      <c r="F1415" s="81"/>
      <c r="G1415" s="81"/>
      <c r="H1415" s="49"/>
      <c r="I1415" s="230"/>
    </row>
    <row r="1416" spans="1:9" ht="43.5" customHeight="1">
      <c r="A1416" s="144" t="s">
        <v>357</v>
      </c>
      <c r="B1416" s="81">
        <f>C1416*1.09</f>
        <v>11.336000000000002</v>
      </c>
      <c r="C1416" s="96">
        <v>10.4</v>
      </c>
      <c r="D1416" s="184"/>
      <c r="E1416" s="29"/>
      <c r="F1416" s="96"/>
      <c r="G1416" s="96"/>
      <c r="H1416" s="49"/>
      <c r="I1416" s="88"/>
    </row>
    <row r="1417" spans="1:9" ht="24.75" customHeight="1">
      <c r="A1417" s="63" t="s">
        <v>43</v>
      </c>
      <c r="B1417" s="76">
        <v>3</v>
      </c>
      <c r="C1417" s="76">
        <v>3</v>
      </c>
      <c r="D1417" s="187"/>
      <c r="E1417" s="81"/>
      <c r="F1417" s="81"/>
      <c r="G1417" s="81"/>
      <c r="H1417" s="49"/>
      <c r="I1417" s="230"/>
    </row>
    <row r="1418" spans="1:9" ht="24.75" customHeight="1">
      <c r="A1418" s="63" t="s">
        <v>57</v>
      </c>
      <c r="B1418" s="76">
        <v>5</v>
      </c>
      <c r="C1418" s="76">
        <v>5</v>
      </c>
      <c r="D1418" s="48"/>
      <c r="E1418" s="81"/>
      <c r="F1418" s="81"/>
      <c r="G1418" s="81"/>
      <c r="H1418" s="49"/>
      <c r="I1418" s="240"/>
    </row>
    <row r="1419" spans="1:9" ht="24.75" customHeight="1">
      <c r="A1419" s="90" t="s">
        <v>236</v>
      </c>
      <c r="B1419" s="48">
        <v>0.1</v>
      </c>
      <c r="C1419" s="48">
        <v>0.1</v>
      </c>
      <c r="D1419" s="193"/>
      <c r="E1419" s="194"/>
      <c r="F1419" s="194"/>
      <c r="G1419" s="194"/>
      <c r="H1419" s="73"/>
      <c r="I1419" s="73"/>
    </row>
    <row r="1420" spans="1:9" ht="43.5" customHeight="1">
      <c r="A1420" s="339" t="s">
        <v>358</v>
      </c>
      <c r="B1420" s="365"/>
      <c r="C1420" s="365"/>
      <c r="D1420" s="184">
        <v>60</v>
      </c>
      <c r="E1420" s="2">
        <v>13.3</v>
      </c>
      <c r="F1420" s="2">
        <v>7.8</v>
      </c>
      <c r="G1420" s="2">
        <v>0.3</v>
      </c>
      <c r="H1420" s="3">
        <f>E1420*4+F1420*9+G1420*4</f>
        <v>124.60000000000001</v>
      </c>
      <c r="I1420" s="67">
        <v>0.39</v>
      </c>
    </row>
    <row r="1421" spans="1:9" ht="24.75" customHeight="1">
      <c r="A1421" s="41" t="s">
        <v>224</v>
      </c>
      <c r="B1421" s="139">
        <v>96</v>
      </c>
      <c r="C1421" s="74">
        <v>86</v>
      </c>
      <c r="D1421" s="34"/>
      <c r="E1421" s="81"/>
      <c r="F1421" s="96"/>
      <c r="G1421" s="96"/>
      <c r="H1421" s="74"/>
      <c r="I1421" s="231"/>
    </row>
    <row r="1422" spans="1:9" ht="24.75" customHeight="1">
      <c r="A1422" s="256" t="s">
        <v>343</v>
      </c>
      <c r="B1422" s="38">
        <f>C1422*1.054</f>
        <v>90.644</v>
      </c>
      <c r="C1422" s="171">
        <v>86</v>
      </c>
      <c r="D1422" s="34"/>
      <c r="E1422" s="47"/>
      <c r="F1422" s="47"/>
      <c r="G1422" s="47"/>
      <c r="H1422" s="72"/>
      <c r="I1422" s="100"/>
    </row>
    <row r="1423" spans="1:9" ht="24.75" customHeight="1">
      <c r="A1423" s="256" t="s">
        <v>344</v>
      </c>
      <c r="B1423" s="38">
        <f>C1423*1.054</f>
        <v>88.536</v>
      </c>
      <c r="C1423" s="170">
        <v>84</v>
      </c>
      <c r="D1423" s="34"/>
      <c r="E1423" s="47"/>
      <c r="F1423" s="47"/>
      <c r="G1423" s="47"/>
      <c r="H1423" s="72"/>
      <c r="I1423" s="100"/>
    </row>
    <row r="1424" spans="1:9" ht="24.75" customHeight="1">
      <c r="A1424" s="256" t="s">
        <v>345</v>
      </c>
      <c r="B1424" s="38">
        <f>C1424*1.05</f>
        <v>86.10000000000001</v>
      </c>
      <c r="C1424" s="170">
        <v>82</v>
      </c>
      <c r="D1424" s="34"/>
      <c r="E1424" s="47"/>
      <c r="F1424" s="47"/>
      <c r="G1424" s="47"/>
      <c r="H1424" s="72"/>
      <c r="I1424" s="100"/>
    </row>
    <row r="1425" spans="1:9" ht="43.5" customHeight="1">
      <c r="A1425" s="108" t="s">
        <v>184</v>
      </c>
      <c r="B1425" s="76">
        <v>2</v>
      </c>
      <c r="C1425" s="76">
        <v>2</v>
      </c>
      <c r="D1425" s="48"/>
      <c r="E1425" s="96"/>
      <c r="F1425" s="96"/>
      <c r="G1425" s="96"/>
      <c r="H1425" s="49"/>
      <c r="I1425" s="231"/>
    </row>
    <row r="1426" spans="1:9" ht="24.75" customHeight="1">
      <c r="A1426" s="105" t="s">
        <v>48</v>
      </c>
      <c r="B1426" s="76">
        <v>2</v>
      </c>
      <c r="C1426" s="76">
        <v>2</v>
      </c>
      <c r="D1426" s="48"/>
      <c r="E1426" s="96"/>
      <c r="F1426" s="96"/>
      <c r="G1426" s="96"/>
      <c r="H1426" s="49"/>
      <c r="I1426" s="231"/>
    </row>
    <row r="1427" spans="1:9" ht="43.5" customHeight="1">
      <c r="A1427" s="343" t="s">
        <v>215</v>
      </c>
      <c r="B1427" s="343"/>
      <c r="C1427" s="343"/>
      <c r="D1427" s="184">
        <v>100</v>
      </c>
      <c r="E1427" s="2">
        <v>2.1</v>
      </c>
      <c r="F1427" s="2">
        <v>2.7</v>
      </c>
      <c r="G1427" s="2">
        <v>20.6</v>
      </c>
      <c r="H1427" s="27">
        <f>E1427*4+F1427*9+G1427*4</f>
        <v>115.10000000000001</v>
      </c>
      <c r="I1427" s="8">
        <v>0</v>
      </c>
    </row>
    <row r="1428" spans="1:9" ht="24.75" customHeight="1">
      <c r="A1428" s="63" t="s">
        <v>69</v>
      </c>
      <c r="B1428" s="74">
        <v>35</v>
      </c>
      <c r="C1428" s="74">
        <v>35</v>
      </c>
      <c r="D1428" s="48"/>
      <c r="E1428" s="81"/>
      <c r="F1428" s="81"/>
      <c r="G1428" s="81"/>
      <c r="H1428" s="74"/>
      <c r="I1428" s="76"/>
    </row>
    <row r="1429" spans="1:9" ht="24.75" customHeight="1">
      <c r="A1429" s="90" t="s">
        <v>43</v>
      </c>
      <c r="B1429" s="96">
        <v>2.5</v>
      </c>
      <c r="C1429" s="96">
        <v>2.5</v>
      </c>
      <c r="D1429" s="48"/>
      <c r="E1429" s="96"/>
      <c r="F1429" s="96"/>
      <c r="G1429" s="96"/>
      <c r="H1429" s="49"/>
      <c r="I1429" s="94"/>
    </row>
    <row r="1430" spans="1:9" ht="43.5" customHeight="1">
      <c r="A1430" s="337" t="s">
        <v>149</v>
      </c>
      <c r="B1430" s="337"/>
      <c r="C1430" s="337"/>
      <c r="D1430" s="184">
        <v>120</v>
      </c>
      <c r="E1430" s="29">
        <v>0.1</v>
      </c>
      <c r="F1430" s="29">
        <v>0.1</v>
      </c>
      <c r="G1430" s="29">
        <v>17.5</v>
      </c>
      <c r="H1430" s="91">
        <f>G1430*4+F1430*9+E1430*4</f>
        <v>71.30000000000001</v>
      </c>
      <c r="I1430" s="30">
        <v>10.333333333333334</v>
      </c>
    </row>
    <row r="1431" spans="1:9" ht="43.5" customHeight="1">
      <c r="A1431" s="105" t="s">
        <v>133</v>
      </c>
      <c r="B1431" s="7">
        <f>C1431*1.14</f>
        <v>34.199999999999996</v>
      </c>
      <c r="C1431" s="4">
        <v>30</v>
      </c>
      <c r="D1431" s="184"/>
      <c r="E1431" s="29"/>
      <c r="F1431" s="29"/>
      <c r="G1431" s="29"/>
      <c r="H1431" s="27"/>
      <c r="I1431" s="97"/>
    </row>
    <row r="1432" spans="1:9" ht="24.75" customHeight="1">
      <c r="A1432" s="37" t="s">
        <v>42</v>
      </c>
      <c r="B1432" s="106">
        <v>10</v>
      </c>
      <c r="C1432" s="106">
        <v>10</v>
      </c>
      <c r="D1432" s="184"/>
      <c r="E1432" s="29"/>
      <c r="F1432" s="29"/>
      <c r="G1432" s="29"/>
      <c r="H1432" s="27"/>
      <c r="I1432" s="30"/>
    </row>
    <row r="1433" spans="1:9" ht="24.75" customHeight="1">
      <c r="A1433" s="343" t="s">
        <v>128</v>
      </c>
      <c r="B1433" s="343"/>
      <c r="C1433" s="343"/>
      <c r="D1433" s="184">
        <v>10</v>
      </c>
      <c r="E1433" s="29">
        <v>0.8</v>
      </c>
      <c r="F1433" s="29">
        <v>0.1</v>
      </c>
      <c r="G1433" s="29">
        <v>3.8</v>
      </c>
      <c r="H1433" s="27">
        <v>19.3</v>
      </c>
      <c r="I1433" s="30">
        <v>0</v>
      </c>
    </row>
    <row r="1434" spans="1:9" ht="43.5" customHeight="1">
      <c r="A1434" s="79" t="s">
        <v>129</v>
      </c>
      <c r="B1434" s="79"/>
      <c r="C1434" s="79"/>
      <c r="D1434" s="184">
        <v>10</v>
      </c>
      <c r="E1434" s="2"/>
      <c r="F1434" s="2"/>
      <c r="G1434" s="2"/>
      <c r="H1434" s="2"/>
      <c r="I1434" s="2"/>
    </row>
    <row r="1435" spans="1:9" ht="24.75" customHeight="1">
      <c r="A1435" s="337" t="s">
        <v>38</v>
      </c>
      <c r="B1435" s="337"/>
      <c r="C1435" s="337"/>
      <c r="D1435" s="184">
        <v>20</v>
      </c>
      <c r="E1435" s="2">
        <v>1.3142857142857143</v>
      </c>
      <c r="F1435" s="2">
        <v>0.2285714285714286</v>
      </c>
      <c r="G1435" s="2">
        <v>6.685714285714285</v>
      </c>
      <c r="H1435" s="27">
        <v>35.42857142857143</v>
      </c>
      <c r="I1435" s="2">
        <v>0</v>
      </c>
    </row>
    <row r="1436" spans="1:9" ht="24.75" customHeight="1">
      <c r="A1436" s="341" t="s">
        <v>12</v>
      </c>
      <c r="B1436" s="341"/>
      <c r="C1436" s="341"/>
      <c r="D1436" s="316">
        <f aca="true" t="shared" si="11" ref="D1436:I1436">D1437+D1448</f>
        <v>220</v>
      </c>
      <c r="E1436" s="50">
        <f t="shared" si="11"/>
        <v>7.800000000000001</v>
      </c>
      <c r="F1436" s="50">
        <f t="shared" si="11"/>
        <v>10.3</v>
      </c>
      <c r="G1436" s="50">
        <f t="shared" si="11"/>
        <v>21.6</v>
      </c>
      <c r="H1436" s="40">
        <f t="shared" si="11"/>
        <v>210.3</v>
      </c>
      <c r="I1436" s="50">
        <f t="shared" si="11"/>
        <v>1.4</v>
      </c>
    </row>
    <row r="1437" spans="1:9" ht="24.75" customHeight="1">
      <c r="A1437" s="351" t="s">
        <v>359</v>
      </c>
      <c r="B1437" s="351"/>
      <c r="C1437" s="351"/>
      <c r="D1437" s="319">
        <v>40</v>
      </c>
      <c r="E1437" s="98">
        <v>3.1</v>
      </c>
      <c r="F1437" s="98">
        <v>4.6</v>
      </c>
      <c r="G1437" s="98">
        <v>17.5</v>
      </c>
      <c r="H1437" s="91">
        <f>G1437*4+F1437*9+E1437*4</f>
        <v>123.80000000000001</v>
      </c>
      <c r="I1437" s="67">
        <v>0</v>
      </c>
    </row>
    <row r="1438" spans="1:9" ht="24.75" customHeight="1">
      <c r="A1438" s="108" t="s">
        <v>62</v>
      </c>
      <c r="B1438" s="76">
        <v>20</v>
      </c>
      <c r="C1438" s="76">
        <v>20</v>
      </c>
      <c r="D1438" s="319"/>
      <c r="E1438" s="260"/>
      <c r="F1438" s="300"/>
      <c r="G1438" s="301"/>
      <c r="H1438" s="6"/>
      <c r="I1438" s="6"/>
    </row>
    <row r="1439" spans="1:9" ht="24.75" customHeight="1">
      <c r="A1439" s="108" t="s">
        <v>360</v>
      </c>
      <c r="B1439" s="76">
        <v>15</v>
      </c>
      <c r="C1439" s="76">
        <v>15</v>
      </c>
      <c r="D1439" s="319"/>
      <c r="E1439" s="260"/>
      <c r="F1439" s="260"/>
      <c r="G1439" s="260"/>
      <c r="H1439" s="260"/>
      <c r="I1439" s="260"/>
    </row>
    <row r="1440" spans="1:9" ht="24.75" customHeight="1">
      <c r="A1440" s="261" t="s">
        <v>361</v>
      </c>
      <c r="B1440" s="76">
        <v>0.5</v>
      </c>
      <c r="C1440" s="76">
        <v>0.5</v>
      </c>
      <c r="D1440" s="319"/>
      <c r="E1440" s="260"/>
      <c r="F1440" s="300"/>
      <c r="G1440" s="301"/>
      <c r="H1440" s="6"/>
      <c r="I1440" s="6"/>
    </row>
    <row r="1441" spans="1:9" ht="24.75" customHeight="1">
      <c r="A1441" s="108" t="s">
        <v>106</v>
      </c>
      <c r="B1441" s="76">
        <v>5.6</v>
      </c>
      <c r="C1441" s="76">
        <v>5.6</v>
      </c>
      <c r="D1441" s="319"/>
      <c r="E1441" s="302"/>
      <c r="F1441" s="303"/>
      <c r="G1441" s="304"/>
      <c r="H1441" s="6"/>
      <c r="I1441" s="8"/>
    </row>
    <row r="1442" spans="1:9" ht="24.75" customHeight="1">
      <c r="A1442" s="105" t="s">
        <v>135</v>
      </c>
      <c r="B1442" s="76">
        <v>5.6</v>
      </c>
      <c r="C1442" s="76">
        <v>5.6</v>
      </c>
      <c r="D1442" s="319"/>
      <c r="E1442" s="305"/>
      <c r="F1442" s="303"/>
      <c r="G1442" s="304"/>
      <c r="H1442" s="6"/>
      <c r="I1442" s="8"/>
    </row>
    <row r="1443" spans="1:9" ht="24.75" customHeight="1">
      <c r="A1443" s="108" t="s">
        <v>57</v>
      </c>
      <c r="B1443" s="76">
        <v>4.8</v>
      </c>
      <c r="C1443" s="76">
        <v>4.8</v>
      </c>
      <c r="D1443" s="319"/>
      <c r="E1443" s="306"/>
      <c r="F1443" s="303"/>
      <c r="G1443" s="304"/>
      <c r="H1443" s="6"/>
      <c r="I1443" s="8"/>
    </row>
    <row r="1444" spans="1:9" ht="24.75" customHeight="1">
      <c r="A1444" s="108" t="s">
        <v>42</v>
      </c>
      <c r="B1444" s="74">
        <v>3.2</v>
      </c>
      <c r="C1444" s="74">
        <v>3.2</v>
      </c>
      <c r="D1444" s="319"/>
      <c r="E1444" s="302"/>
      <c r="F1444" s="303"/>
      <c r="G1444" s="304"/>
      <c r="H1444" s="6"/>
      <c r="I1444" s="232"/>
    </row>
    <row r="1445" spans="1:9" ht="24.75" customHeight="1">
      <c r="A1445" s="108" t="s">
        <v>48</v>
      </c>
      <c r="B1445" s="81">
        <v>0.5</v>
      </c>
      <c r="C1445" s="81">
        <v>0.5</v>
      </c>
      <c r="D1445" s="319"/>
      <c r="E1445" s="306"/>
      <c r="F1445" s="303"/>
      <c r="G1445" s="304"/>
      <c r="H1445" s="6"/>
      <c r="I1445" s="232"/>
    </row>
    <row r="1446" spans="1:9" ht="24.75" customHeight="1">
      <c r="A1446" s="367" t="s">
        <v>139</v>
      </c>
      <c r="B1446" s="367"/>
      <c r="C1446" s="367"/>
      <c r="D1446" s="367"/>
      <c r="E1446" s="367"/>
      <c r="F1446" s="367"/>
      <c r="G1446" s="367"/>
      <c r="H1446" s="367"/>
      <c r="I1446" s="367"/>
    </row>
    <row r="1447" spans="1:9" ht="43.5" customHeight="1">
      <c r="A1447" s="334" t="s">
        <v>362</v>
      </c>
      <c r="B1447" s="334"/>
      <c r="C1447" s="334"/>
      <c r="D1447" s="184">
        <v>40</v>
      </c>
      <c r="E1447" s="29"/>
      <c r="F1447" s="29"/>
      <c r="G1447" s="29"/>
      <c r="H1447" s="92"/>
      <c r="I1447" s="30"/>
    </row>
    <row r="1448" spans="1:9" ht="43.5" customHeight="1">
      <c r="A1448" s="221" t="s">
        <v>363</v>
      </c>
      <c r="B1448" s="48">
        <v>186</v>
      </c>
      <c r="C1448" s="48">
        <v>180</v>
      </c>
      <c r="D1448" s="196">
        <v>180</v>
      </c>
      <c r="E1448" s="197">
        <v>4.7</v>
      </c>
      <c r="F1448" s="197">
        <v>5.7</v>
      </c>
      <c r="G1448" s="197">
        <v>4.1</v>
      </c>
      <c r="H1448" s="92">
        <f>E1448*4+F1448*9+G1448*4</f>
        <v>86.5</v>
      </c>
      <c r="I1448" s="30">
        <v>1.4</v>
      </c>
    </row>
    <row r="1449" spans="1:20" s="59" customFormat="1" ht="24.75" customHeight="1">
      <c r="A1449" s="335" t="s">
        <v>139</v>
      </c>
      <c r="B1449" s="335"/>
      <c r="C1449" s="335"/>
      <c r="D1449" s="335"/>
      <c r="E1449" s="335"/>
      <c r="F1449" s="335"/>
      <c r="G1449" s="335"/>
      <c r="H1449" s="335"/>
      <c r="I1449" s="335"/>
      <c r="M1449" s="146"/>
      <c r="N1449" s="146"/>
      <c r="O1449" s="146"/>
      <c r="P1449" s="146"/>
      <c r="Q1449" s="146"/>
      <c r="R1449" s="146"/>
      <c r="S1449" s="146"/>
      <c r="T1449" s="146"/>
    </row>
    <row r="1450" spans="1:9" ht="43.5" customHeight="1">
      <c r="A1450" s="312" t="s">
        <v>119</v>
      </c>
      <c r="B1450" s="48">
        <v>189</v>
      </c>
      <c r="C1450" s="48">
        <v>180</v>
      </c>
      <c r="D1450" s="196">
        <v>180</v>
      </c>
      <c r="E1450" s="197">
        <v>4.9</v>
      </c>
      <c r="F1450" s="197">
        <v>4</v>
      </c>
      <c r="G1450" s="197">
        <v>7.9</v>
      </c>
      <c r="H1450" s="92">
        <v>86</v>
      </c>
      <c r="I1450" s="30">
        <v>0.9</v>
      </c>
    </row>
    <row r="1451" spans="1:9" ht="24.75" customHeight="1">
      <c r="A1451" s="338" t="s">
        <v>237</v>
      </c>
      <c r="B1451" s="338"/>
      <c r="C1451" s="338"/>
      <c r="D1451" s="318">
        <f>D1452+D1458+D1465</f>
        <v>380</v>
      </c>
      <c r="E1451" s="102">
        <f>E1452+E1458+E1465+E1468+E1469</f>
        <v>14.06</v>
      </c>
      <c r="F1451" s="102">
        <f>F1452+F1458+F1465+F1468+F1469</f>
        <v>9.02</v>
      </c>
      <c r="G1451" s="102">
        <f>G1452+G1458+G1465+G1468+G1469</f>
        <v>36.03999999999999</v>
      </c>
      <c r="H1451" s="103">
        <f>H1452+H1458+H1465+H1468+H1469</f>
        <v>281.58</v>
      </c>
      <c r="I1451" s="103">
        <f>I1452+I1458+I1465+I1468+I1469</f>
        <v>7.1768269230769235</v>
      </c>
    </row>
    <row r="1452" spans="1:9" ht="24.75" customHeight="1">
      <c r="A1452" s="343" t="s">
        <v>364</v>
      </c>
      <c r="B1452" s="343"/>
      <c r="C1452" s="343"/>
      <c r="D1452" s="184">
        <v>70</v>
      </c>
      <c r="E1452" s="29">
        <v>10.1</v>
      </c>
      <c r="F1452" s="29">
        <v>5.2</v>
      </c>
      <c r="G1452" s="29">
        <v>2.8</v>
      </c>
      <c r="H1452" s="27">
        <f>G1452*4+F1452*9+E1452*4</f>
        <v>98.4</v>
      </c>
      <c r="I1452" s="30">
        <v>0.25375</v>
      </c>
    </row>
    <row r="1453" spans="1:9" ht="43.5" customHeight="1">
      <c r="A1453" s="262" t="s">
        <v>365</v>
      </c>
      <c r="B1453" s="57">
        <f>C1453*1.43</f>
        <v>118.69</v>
      </c>
      <c r="C1453" s="49">
        <v>83</v>
      </c>
      <c r="D1453" s="49"/>
      <c r="E1453" s="96"/>
      <c r="F1453" s="81"/>
      <c r="G1453" s="81"/>
      <c r="H1453" s="76"/>
      <c r="I1453" s="48"/>
    </row>
    <row r="1454" spans="1:9" ht="43.5" customHeight="1">
      <c r="A1454" s="262" t="s">
        <v>366</v>
      </c>
      <c r="B1454" s="57">
        <f>C1454*1.35</f>
        <v>106.65</v>
      </c>
      <c r="C1454" s="49">
        <v>79</v>
      </c>
      <c r="D1454" s="49"/>
      <c r="E1454" s="83"/>
      <c r="F1454" s="83"/>
      <c r="G1454" s="83"/>
      <c r="H1454" s="83"/>
      <c r="I1454" s="241"/>
    </row>
    <row r="1455" spans="1:9" ht="43.5" customHeight="1">
      <c r="A1455" s="129" t="s">
        <v>367</v>
      </c>
      <c r="B1455" s="57">
        <f>C1455*1.72</f>
        <v>142.76</v>
      </c>
      <c r="C1455" s="49">
        <v>83</v>
      </c>
      <c r="D1455" s="49"/>
      <c r="E1455" s="96"/>
      <c r="F1455" s="96"/>
      <c r="G1455" s="96"/>
      <c r="H1455" s="48"/>
      <c r="I1455" s="48"/>
    </row>
    <row r="1456" spans="1:9" ht="24.75" customHeight="1">
      <c r="A1456" s="71" t="s">
        <v>140</v>
      </c>
      <c r="B1456" s="39">
        <v>8</v>
      </c>
      <c r="C1456" s="39">
        <v>8</v>
      </c>
      <c r="D1456" s="49"/>
      <c r="E1456" s="96"/>
      <c r="F1456" s="81"/>
      <c r="G1456" s="81"/>
      <c r="H1456" s="76"/>
      <c r="I1456" s="315"/>
    </row>
    <row r="1457" spans="1:9" ht="24.75" customHeight="1">
      <c r="A1457" s="108" t="s">
        <v>48</v>
      </c>
      <c r="B1457" s="76">
        <v>3</v>
      </c>
      <c r="C1457" s="76">
        <v>3</v>
      </c>
      <c r="D1457" s="49"/>
      <c r="E1457" s="96"/>
      <c r="F1457" s="81"/>
      <c r="G1457" s="81"/>
      <c r="H1457" s="76"/>
      <c r="I1457" s="315"/>
    </row>
    <row r="1458" spans="1:9" ht="24.75" customHeight="1">
      <c r="A1458" s="359" t="s">
        <v>180</v>
      </c>
      <c r="B1458" s="359"/>
      <c r="C1458" s="359"/>
      <c r="D1458" s="184">
        <v>130</v>
      </c>
      <c r="E1458" s="107">
        <v>2.4</v>
      </c>
      <c r="F1458" s="107">
        <v>3.6</v>
      </c>
      <c r="G1458" s="107">
        <v>15.5</v>
      </c>
      <c r="H1458" s="27">
        <f>E1458*4+F1458*9+G1458*4</f>
        <v>104</v>
      </c>
      <c r="I1458" s="107">
        <v>6.923076923076923</v>
      </c>
    </row>
    <row r="1459" spans="1:9" ht="24.75" customHeight="1">
      <c r="A1459" s="26" t="s">
        <v>51</v>
      </c>
      <c r="B1459" s="39">
        <f>C1459*1.33</f>
        <v>113.05000000000001</v>
      </c>
      <c r="C1459" s="33">
        <v>85</v>
      </c>
      <c r="D1459" s="34"/>
      <c r="E1459" s="82"/>
      <c r="F1459" s="82"/>
      <c r="G1459" s="82"/>
      <c r="H1459" s="33"/>
      <c r="I1459" s="82"/>
    </row>
    <row r="1460" spans="1:9" ht="24.75" customHeight="1">
      <c r="A1460" s="26" t="s">
        <v>52</v>
      </c>
      <c r="B1460" s="39">
        <f>C1460*1.43</f>
        <v>121.55</v>
      </c>
      <c r="C1460" s="33">
        <v>85</v>
      </c>
      <c r="D1460" s="34"/>
      <c r="E1460" s="82"/>
      <c r="F1460" s="82"/>
      <c r="G1460" s="82"/>
      <c r="H1460" s="72"/>
      <c r="I1460" s="54"/>
    </row>
    <row r="1461" spans="1:9" ht="24.75" customHeight="1">
      <c r="A1461" s="63" t="s">
        <v>53</v>
      </c>
      <c r="B1461" s="39">
        <f>C1461*1.54</f>
        <v>130.9</v>
      </c>
      <c r="C1461" s="33">
        <v>85</v>
      </c>
      <c r="D1461" s="34"/>
      <c r="E1461" s="82"/>
      <c r="F1461" s="82"/>
      <c r="G1461" s="82"/>
      <c r="H1461" s="72"/>
      <c r="I1461" s="54"/>
    </row>
    <row r="1462" spans="1:9" ht="24.75" customHeight="1">
      <c r="A1462" s="63" t="s">
        <v>54</v>
      </c>
      <c r="B1462" s="39">
        <f>C1462*1.67</f>
        <v>141.95</v>
      </c>
      <c r="C1462" s="33">
        <v>85</v>
      </c>
      <c r="D1462" s="34"/>
      <c r="E1462" s="82"/>
      <c r="F1462" s="82"/>
      <c r="G1462" s="82"/>
      <c r="H1462" s="72"/>
      <c r="I1462" s="54"/>
    </row>
    <row r="1463" spans="1:9" ht="24.75" customHeight="1">
      <c r="A1463" s="26" t="s">
        <v>90</v>
      </c>
      <c r="B1463" s="33">
        <v>16</v>
      </c>
      <c r="C1463" s="39">
        <v>15</v>
      </c>
      <c r="D1463" s="34"/>
      <c r="E1463" s="82"/>
      <c r="F1463" s="82"/>
      <c r="G1463" s="82"/>
      <c r="H1463" s="72"/>
      <c r="I1463" s="54"/>
    </row>
    <row r="1464" spans="1:9" ht="24.75" customHeight="1">
      <c r="A1464" s="63" t="s">
        <v>43</v>
      </c>
      <c r="B1464" s="33">
        <v>3</v>
      </c>
      <c r="C1464" s="33">
        <v>3</v>
      </c>
      <c r="D1464" s="34"/>
      <c r="E1464" s="82"/>
      <c r="F1464" s="82"/>
      <c r="G1464" s="82"/>
      <c r="H1464" s="72"/>
      <c r="I1464" s="53"/>
    </row>
    <row r="1465" spans="1:9" s="59" customFormat="1" ht="24.75" customHeight="1">
      <c r="A1465" s="343" t="s">
        <v>157</v>
      </c>
      <c r="B1465" s="343"/>
      <c r="C1465" s="343"/>
      <c r="D1465" s="184">
        <v>180</v>
      </c>
      <c r="E1465" s="29">
        <v>0.1</v>
      </c>
      <c r="F1465" s="29">
        <v>0</v>
      </c>
      <c r="G1465" s="29">
        <v>10.6</v>
      </c>
      <c r="H1465" s="27">
        <f>E1465*4+F1465*9+G1465*4</f>
        <v>42.8</v>
      </c>
      <c r="I1465" s="30">
        <v>0</v>
      </c>
    </row>
    <row r="1466" spans="1:9" s="59" customFormat="1" ht="24.75" customHeight="1">
      <c r="A1466" s="90" t="s">
        <v>44</v>
      </c>
      <c r="B1466" s="48">
        <v>0.4</v>
      </c>
      <c r="C1466" s="48">
        <v>0.4</v>
      </c>
      <c r="D1466" s="48"/>
      <c r="E1466" s="96"/>
      <c r="F1466" s="96"/>
      <c r="G1466" s="96"/>
      <c r="H1466" s="49"/>
      <c r="I1466" s="30"/>
    </row>
    <row r="1467" spans="1:9" s="59" customFormat="1" ht="24.75" customHeight="1">
      <c r="A1467" s="90" t="s">
        <v>42</v>
      </c>
      <c r="B1467" s="48">
        <v>12</v>
      </c>
      <c r="C1467" s="48">
        <v>12</v>
      </c>
      <c r="D1467" s="48"/>
      <c r="E1467" s="96"/>
      <c r="F1467" s="96"/>
      <c r="G1467" s="96"/>
      <c r="H1467" s="49"/>
      <c r="I1467" s="94"/>
    </row>
    <row r="1468" spans="1:9" s="59" customFormat="1" ht="24.75" customHeight="1">
      <c r="A1468" s="337" t="s">
        <v>38</v>
      </c>
      <c r="B1468" s="337"/>
      <c r="C1468" s="337"/>
      <c r="D1468" s="184">
        <v>10</v>
      </c>
      <c r="E1468" s="2">
        <v>0.66</v>
      </c>
      <c r="F1468" s="2">
        <v>0.11999999999999998</v>
      </c>
      <c r="G1468" s="2">
        <v>3.3399999999999994</v>
      </c>
      <c r="H1468" s="3">
        <v>17.08</v>
      </c>
      <c r="I1468" s="8">
        <v>0</v>
      </c>
    </row>
    <row r="1469" spans="1:9" s="59" customFormat="1" ht="24.75" customHeight="1">
      <c r="A1469" s="337" t="s">
        <v>128</v>
      </c>
      <c r="B1469" s="337"/>
      <c r="C1469" s="337"/>
      <c r="D1469" s="184">
        <v>10</v>
      </c>
      <c r="E1469" s="2">
        <v>0.8</v>
      </c>
      <c r="F1469" s="2">
        <v>0.1</v>
      </c>
      <c r="G1469" s="2">
        <v>3.8</v>
      </c>
      <c r="H1469" s="3">
        <v>19.3</v>
      </c>
      <c r="I1469" s="8">
        <v>0</v>
      </c>
    </row>
    <row r="1470" spans="1:9" s="59" customFormat="1" ht="43.5" customHeight="1">
      <c r="A1470" s="337" t="s">
        <v>129</v>
      </c>
      <c r="B1470" s="337"/>
      <c r="C1470" s="337"/>
      <c r="D1470" s="184">
        <v>10</v>
      </c>
      <c r="E1470" s="2"/>
      <c r="F1470" s="2"/>
      <c r="G1470" s="2"/>
      <c r="H1470" s="3"/>
      <c r="I1470" s="2"/>
    </row>
    <row r="1471" spans="1:9" s="59" customFormat="1" ht="24.75" customHeight="1">
      <c r="A1471" s="341" t="s">
        <v>23</v>
      </c>
      <c r="B1471" s="342"/>
      <c r="C1471" s="342"/>
      <c r="D1471" s="342"/>
      <c r="E1471" s="50">
        <f>E1374+E1391+E1436+E1389+E1451</f>
        <v>53.47428571428572</v>
      </c>
      <c r="F1471" s="50">
        <f>F1374+F1391+F1436+F1389+F1451</f>
        <v>47.44857142857143</v>
      </c>
      <c r="G1471" s="50">
        <f>G1374+G1391+G1436+G1389+G1451</f>
        <v>169.62571428571428</v>
      </c>
      <c r="H1471" s="40">
        <f>H1374+H1391+H1436+H1389+H1451</f>
        <v>1320.8085714285714</v>
      </c>
      <c r="I1471" s="50">
        <f>I1374+I1391+I1436+I1389+I1451</f>
        <v>30.87016025641026</v>
      </c>
    </row>
    <row r="1472" spans="1:9" s="59" customFormat="1" ht="24.75" customHeight="1">
      <c r="A1472" s="336" t="s">
        <v>368</v>
      </c>
      <c r="B1472" s="336"/>
      <c r="C1472" s="336"/>
      <c r="D1472" s="336"/>
      <c r="E1472" s="336"/>
      <c r="F1472" s="336"/>
      <c r="G1472" s="336"/>
      <c r="H1472" s="336"/>
      <c r="I1472" s="336"/>
    </row>
    <row r="1473" spans="1:9" s="59" customFormat="1" ht="24.75" customHeight="1">
      <c r="A1473" s="340" t="s">
        <v>1</v>
      </c>
      <c r="B1473" s="340" t="s">
        <v>2</v>
      </c>
      <c r="C1473" s="340" t="s">
        <v>3</v>
      </c>
      <c r="D1473" s="340" t="s">
        <v>4</v>
      </c>
      <c r="E1473" s="340"/>
      <c r="F1473" s="340"/>
      <c r="G1473" s="340"/>
      <c r="H1473" s="340"/>
      <c r="I1473" s="229" t="s">
        <v>230</v>
      </c>
    </row>
    <row r="1474" spans="1:9" s="59" customFormat="1" ht="24.75" customHeight="1">
      <c r="A1474" s="340"/>
      <c r="B1474" s="340"/>
      <c r="C1474" s="340"/>
      <c r="D1474" s="78" t="s">
        <v>5</v>
      </c>
      <c r="E1474" s="288" t="s">
        <v>6</v>
      </c>
      <c r="F1474" s="288" t="s">
        <v>7</v>
      </c>
      <c r="G1474" s="288" t="s">
        <v>8</v>
      </c>
      <c r="H1474" s="89" t="s">
        <v>9</v>
      </c>
      <c r="I1474" s="229" t="s">
        <v>92</v>
      </c>
    </row>
    <row r="1475" spans="1:12" s="59" customFormat="1" ht="24.75" customHeight="1">
      <c r="A1475" s="341" t="s">
        <v>10</v>
      </c>
      <c r="B1475" s="341"/>
      <c r="C1475" s="341"/>
      <c r="D1475" s="316">
        <f>D1476+30+D1487+D1480+D1495</f>
        <v>400</v>
      </c>
      <c r="E1475" s="50">
        <f>SUM(E1476:E1493)</f>
        <v>14.16</v>
      </c>
      <c r="F1475" s="50">
        <f>SUM(F1476:F1493)</f>
        <v>11.149999999999997</v>
      </c>
      <c r="G1475" s="50">
        <f>SUM(G1476:G1493)</f>
        <v>35.63999999999999</v>
      </c>
      <c r="H1475" s="40">
        <f>SUM(H1476:H1493)</f>
        <v>299.55</v>
      </c>
      <c r="I1475" s="50">
        <f>SUM(I1476:I1493)</f>
        <v>2.6100000000000003</v>
      </c>
      <c r="K1475" s="130" t="s">
        <v>368</v>
      </c>
      <c r="L1475" s="130"/>
    </row>
    <row r="1476" spans="1:12" s="59" customFormat="1" ht="43.5" customHeight="1">
      <c r="A1476" s="337" t="s">
        <v>298</v>
      </c>
      <c r="B1476" s="337"/>
      <c r="C1476" s="337"/>
      <c r="D1476" s="184">
        <v>100</v>
      </c>
      <c r="E1476" s="2">
        <v>9.3</v>
      </c>
      <c r="F1476" s="2">
        <v>9.2</v>
      </c>
      <c r="G1476" s="2">
        <v>1.4</v>
      </c>
      <c r="H1476" s="27">
        <f>E1476*4+F1476*9+G1476*4</f>
        <v>125.6</v>
      </c>
      <c r="I1476" s="8">
        <v>0.1</v>
      </c>
      <c r="K1476" s="43" t="s">
        <v>38</v>
      </c>
      <c r="L1476" s="130">
        <f>D1569+D1493</f>
        <v>40</v>
      </c>
    </row>
    <row r="1477" spans="1:12" s="59" customFormat="1" ht="24.75" customHeight="1">
      <c r="A1477" s="105" t="s">
        <v>135</v>
      </c>
      <c r="B1477" s="74">
        <v>76</v>
      </c>
      <c r="C1477" s="74">
        <v>76</v>
      </c>
      <c r="D1477" s="48"/>
      <c r="E1477" s="81"/>
      <c r="F1477" s="81"/>
      <c r="G1477" s="81"/>
      <c r="H1477" s="49"/>
      <c r="I1477" s="76"/>
      <c r="K1477" s="44" t="s">
        <v>39</v>
      </c>
      <c r="L1477" s="132">
        <f>D1567+C1485+C1546+C1584</f>
        <v>40</v>
      </c>
    </row>
    <row r="1478" spans="1:12" s="59" customFormat="1" ht="24.75" customHeight="1">
      <c r="A1478" s="63" t="s">
        <v>90</v>
      </c>
      <c r="B1478" s="74">
        <v>29</v>
      </c>
      <c r="C1478" s="74">
        <v>29</v>
      </c>
      <c r="D1478" s="48"/>
      <c r="E1478" s="81"/>
      <c r="F1478" s="81"/>
      <c r="G1478" s="81"/>
      <c r="H1478" s="49"/>
      <c r="I1478" s="80"/>
      <c r="K1478" s="44" t="s">
        <v>98</v>
      </c>
      <c r="L1478" s="131">
        <f>C1550+C1558</f>
        <v>6.3</v>
      </c>
    </row>
    <row r="1479" spans="1:12" ht="24.75" customHeight="1">
      <c r="A1479" s="63" t="s">
        <v>48</v>
      </c>
      <c r="B1479" s="76">
        <v>1</v>
      </c>
      <c r="C1479" s="76">
        <v>1</v>
      </c>
      <c r="D1479" s="48"/>
      <c r="E1479" s="81"/>
      <c r="F1479" s="81"/>
      <c r="G1479" s="81"/>
      <c r="H1479" s="49"/>
      <c r="I1479" s="80"/>
      <c r="K1479" s="45" t="s">
        <v>99</v>
      </c>
      <c r="L1479" s="132">
        <f>C1526+C1577</f>
        <v>12</v>
      </c>
    </row>
    <row r="1480" spans="1:11" ht="43.5" customHeight="1">
      <c r="A1480" s="61" t="s">
        <v>232</v>
      </c>
      <c r="B1480" s="74">
        <f>C1480*1.54</f>
        <v>30.8</v>
      </c>
      <c r="C1480" s="76">
        <v>20</v>
      </c>
      <c r="D1480" s="184">
        <v>20</v>
      </c>
      <c r="E1480" s="2">
        <v>1</v>
      </c>
      <c r="F1480" s="2">
        <v>0.03</v>
      </c>
      <c r="G1480" s="2">
        <v>1.6</v>
      </c>
      <c r="H1480" s="3">
        <f>E1480*4+F1480*9+G1480*4</f>
        <v>10.67</v>
      </c>
      <c r="I1480" s="8">
        <v>1.75</v>
      </c>
      <c r="K1480" s="45" t="s">
        <v>81</v>
      </c>
    </row>
    <row r="1481" spans="1:12" ht="43.5" customHeight="1">
      <c r="A1481" s="144" t="s">
        <v>369</v>
      </c>
      <c r="B1481" s="74">
        <f>C1481*1.09</f>
        <v>21.8</v>
      </c>
      <c r="C1481" s="49">
        <v>20</v>
      </c>
      <c r="D1481" s="184"/>
      <c r="E1481" s="29"/>
      <c r="F1481" s="96"/>
      <c r="G1481" s="96"/>
      <c r="H1481" s="49"/>
      <c r="I1481" s="88"/>
      <c r="K1481" s="44" t="s">
        <v>26</v>
      </c>
      <c r="L1481" s="132">
        <f>C1522+C1498</f>
        <v>69</v>
      </c>
    </row>
    <row r="1482" spans="1:12" ht="24.75" customHeight="1">
      <c r="A1482" s="79" t="s">
        <v>370</v>
      </c>
      <c r="B1482" s="39">
        <f>C1482*1.02</f>
        <v>20.4</v>
      </c>
      <c r="C1482" s="33">
        <v>20</v>
      </c>
      <c r="D1482" s="184">
        <v>20</v>
      </c>
      <c r="E1482" s="82"/>
      <c r="F1482" s="82"/>
      <c r="G1482" s="82"/>
      <c r="H1482" s="82"/>
      <c r="I1482" s="82"/>
      <c r="K1482" s="44" t="s">
        <v>28</v>
      </c>
      <c r="L1482" s="132">
        <f>C1502+C1504+C1506+C1507+C1530+C1527+C1531+C1548+C1553+C1554+C1556+C1557+C1480</f>
        <v>214.1</v>
      </c>
    </row>
    <row r="1483" spans="1:12" ht="24.75" customHeight="1">
      <c r="A1483" s="313" t="s">
        <v>371</v>
      </c>
      <c r="B1483" s="39">
        <f>C1483*1.05</f>
        <v>21</v>
      </c>
      <c r="C1483" s="33">
        <v>20</v>
      </c>
      <c r="D1483" s="184">
        <v>20</v>
      </c>
      <c r="E1483" s="82"/>
      <c r="F1483" s="82"/>
      <c r="G1483" s="82"/>
      <c r="H1483" s="39"/>
      <c r="I1483" s="53"/>
      <c r="K1483" s="44" t="s">
        <v>25</v>
      </c>
      <c r="L1483" s="130">
        <f>C1562+D1589</f>
        <v>112</v>
      </c>
    </row>
    <row r="1484" spans="1:12" ht="43.5" customHeight="1">
      <c r="A1484" s="337" t="s">
        <v>161</v>
      </c>
      <c r="B1484" s="337"/>
      <c r="C1484" s="337"/>
      <c r="D1484" s="114" t="s">
        <v>64</v>
      </c>
      <c r="E1484" s="29">
        <v>1.2</v>
      </c>
      <c r="F1484" s="29">
        <v>0.2</v>
      </c>
      <c r="G1484" s="29">
        <v>17.8</v>
      </c>
      <c r="H1484" s="27">
        <f>E1484*4+F1484*9+G1484*4</f>
        <v>77.8</v>
      </c>
      <c r="I1484" s="30">
        <v>0.41</v>
      </c>
      <c r="K1484" s="44" t="s">
        <v>29</v>
      </c>
      <c r="L1484" s="132">
        <f>C1580</f>
        <v>10</v>
      </c>
    </row>
    <row r="1485" spans="1:12" ht="24.75" customHeight="1">
      <c r="A1485" s="192" t="s">
        <v>46</v>
      </c>
      <c r="B1485" s="106">
        <v>20</v>
      </c>
      <c r="C1485" s="106">
        <v>20</v>
      </c>
      <c r="D1485" s="184"/>
      <c r="E1485" s="29"/>
      <c r="F1485" s="29"/>
      <c r="G1485" s="29"/>
      <c r="H1485" s="27"/>
      <c r="I1485" s="234"/>
      <c r="K1485" s="44" t="s">
        <v>85</v>
      </c>
      <c r="L1485" s="130">
        <f>C1573+D1495</f>
        <v>300</v>
      </c>
    </row>
    <row r="1486" spans="1:11" ht="43.5" customHeight="1">
      <c r="A1486" s="70" t="s">
        <v>130</v>
      </c>
      <c r="B1486" s="4">
        <v>10.2</v>
      </c>
      <c r="C1486" s="4">
        <v>10</v>
      </c>
      <c r="D1486" s="184"/>
      <c r="E1486" s="29"/>
      <c r="F1486" s="29"/>
      <c r="G1486" s="29"/>
      <c r="H1486" s="27"/>
      <c r="I1486" s="234"/>
      <c r="K1486" s="46" t="s">
        <v>86</v>
      </c>
    </row>
    <row r="1487" spans="1:12" ht="43.5" customHeight="1">
      <c r="A1487" s="343" t="s">
        <v>151</v>
      </c>
      <c r="B1487" s="343"/>
      <c r="C1487" s="343"/>
      <c r="D1487" s="184">
        <v>150</v>
      </c>
      <c r="E1487" s="29">
        <v>2</v>
      </c>
      <c r="F1487" s="29">
        <v>1.6</v>
      </c>
      <c r="G1487" s="29">
        <v>11.5</v>
      </c>
      <c r="H1487" s="27">
        <f>E1487*4+F1487*9+G1487*4</f>
        <v>68.4</v>
      </c>
      <c r="I1487" s="30">
        <v>0.35</v>
      </c>
      <c r="K1487" s="44" t="s">
        <v>24</v>
      </c>
      <c r="L1487" s="132">
        <f>C1492+C1565+C1560+C1579</f>
        <v>26.8</v>
      </c>
    </row>
    <row r="1488" spans="1:12" ht="24.75" customHeight="1">
      <c r="A1488" s="90" t="s">
        <v>44</v>
      </c>
      <c r="B1488" s="48">
        <v>0.4</v>
      </c>
      <c r="C1488" s="48">
        <v>0.4</v>
      </c>
      <c r="D1488" s="48"/>
      <c r="E1488" s="96"/>
      <c r="F1488" s="96"/>
      <c r="G1488" s="96"/>
      <c r="H1488" s="49"/>
      <c r="I1488" s="97"/>
      <c r="K1488" s="44" t="s">
        <v>30</v>
      </c>
      <c r="L1488" s="130">
        <f>C1486+D1571</f>
        <v>40</v>
      </c>
    </row>
    <row r="1489" spans="1:11" ht="24.75" customHeight="1">
      <c r="A1489" s="63" t="s">
        <v>90</v>
      </c>
      <c r="B1489" s="76">
        <v>50</v>
      </c>
      <c r="C1489" s="76">
        <v>50</v>
      </c>
      <c r="D1489" s="48"/>
      <c r="E1489" s="96"/>
      <c r="F1489" s="96"/>
      <c r="G1489" s="96"/>
      <c r="H1489" s="49"/>
      <c r="I1489" s="94"/>
      <c r="K1489" s="44" t="s">
        <v>145</v>
      </c>
    </row>
    <row r="1490" spans="1:11" ht="43.5" customHeight="1">
      <c r="A1490" s="90" t="s">
        <v>292</v>
      </c>
      <c r="B1490" s="49">
        <f>B1489*460/1000</f>
        <v>23</v>
      </c>
      <c r="C1490" s="49">
        <f>C1489*460/1000</f>
        <v>23</v>
      </c>
      <c r="D1490" s="48"/>
      <c r="E1490" s="96"/>
      <c r="F1490" s="96"/>
      <c r="G1490" s="96"/>
      <c r="H1490" s="49"/>
      <c r="I1490" s="94"/>
      <c r="K1490" s="43" t="s">
        <v>147</v>
      </c>
    </row>
    <row r="1491" spans="1:12" ht="43.5" customHeight="1">
      <c r="A1491" s="144" t="s">
        <v>293</v>
      </c>
      <c r="B1491" s="49">
        <f>B1489-B1490</f>
        <v>27</v>
      </c>
      <c r="C1491" s="49">
        <f>C1489-C1490</f>
        <v>27</v>
      </c>
      <c r="D1491" s="48"/>
      <c r="E1491" s="96"/>
      <c r="F1491" s="96"/>
      <c r="G1491" s="96"/>
      <c r="H1491" s="49"/>
      <c r="I1491" s="94"/>
      <c r="K1491" s="44" t="s">
        <v>31</v>
      </c>
      <c r="L1491" s="130">
        <f>C1488</f>
        <v>0.4</v>
      </c>
    </row>
    <row r="1492" spans="1:12" ht="24.75" customHeight="1">
      <c r="A1492" s="63" t="s">
        <v>42</v>
      </c>
      <c r="B1492" s="76">
        <v>10</v>
      </c>
      <c r="C1492" s="76">
        <v>10</v>
      </c>
      <c r="D1492" s="48"/>
      <c r="E1492" s="81"/>
      <c r="F1492" s="81"/>
      <c r="G1492" s="81"/>
      <c r="H1492" s="49"/>
      <c r="I1492" s="97"/>
      <c r="K1492" s="44" t="s">
        <v>100</v>
      </c>
      <c r="L1492" s="132">
        <f>C1520+C1543</f>
        <v>48</v>
      </c>
    </row>
    <row r="1493" spans="1:11" ht="24.75" customHeight="1">
      <c r="A1493" s="337" t="s">
        <v>38</v>
      </c>
      <c r="B1493" s="337"/>
      <c r="C1493" s="337"/>
      <c r="D1493" s="184">
        <v>10</v>
      </c>
      <c r="E1493" s="2">
        <v>0.66</v>
      </c>
      <c r="F1493" s="2">
        <v>0.11999999999999998</v>
      </c>
      <c r="G1493" s="2">
        <v>3.3399999999999994</v>
      </c>
      <c r="H1493" s="3">
        <v>17.08</v>
      </c>
      <c r="I1493" s="8">
        <v>0</v>
      </c>
      <c r="K1493" s="43" t="s">
        <v>88</v>
      </c>
    </row>
    <row r="1494" spans="1:20" ht="24.75" customHeight="1">
      <c r="A1494" s="352" t="s">
        <v>105</v>
      </c>
      <c r="B1494" s="352"/>
      <c r="C1494" s="352"/>
      <c r="D1494" s="185"/>
      <c r="E1494" s="50">
        <f>E1495</f>
        <v>0.8</v>
      </c>
      <c r="F1494" s="50">
        <f>F1495</f>
        <v>0.2</v>
      </c>
      <c r="G1494" s="50">
        <f>G1495</f>
        <v>15.8</v>
      </c>
      <c r="H1494" s="40">
        <f>H1495</f>
        <v>68.2</v>
      </c>
      <c r="I1494" s="50">
        <f>I1495</f>
        <v>4</v>
      </c>
      <c r="K1494" s="44" t="s">
        <v>32</v>
      </c>
      <c r="L1494" s="154"/>
      <c r="M1494" s="263"/>
      <c r="N1494" s="263"/>
      <c r="O1494" s="264"/>
      <c r="P1494" s="265"/>
      <c r="Q1494" s="265"/>
      <c r="R1494" s="265"/>
      <c r="S1494" s="265"/>
      <c r="T1494" s="265"/>
    </row>
    <row r="1495" spans="1:20" s="59" customFormat="1" ht="24.75" customHeight="1">
      <c r="A1495" s="312" t="s">
        <v>158</v>
      </c>
      <c r="B1495" s="184">
        <v>100</v>
      </c>
      <c r="C1495" s="184">
        <v>100</v>
      </c>
      <c r="D1495" s="184">
        <v>100</v>
      </c>
      <c r="E1495" s="29">
        <v>0.8</v>
      </c>
      <c r="F1495" s="29">
        <v>0.2</v>
      </c>
      <c r="G1495" s="29">
        <v>15.8</v>
      </c>
      <c r="H1495" s="27">
        <f>E1495*4+F1495*9+G1495*4</f>
        <v>68.2</v>
      </c>
      <c r="I1495" s="30">
        <v>4</v>
      </c>
      <c r="K1495" s="46" t="s">
        <v>33</v>
      </c>
      <c r="L1495" s="132">
        <f>C1489+C1587+C1588+C1478</f>
        <v>279</v>
      </c>
      <c r="M1495" s="266"/>
      <c r="N1495" s="266"/>
      <c r="O1495" s="266"/>
      <c r="P1495" s="266"/>
      <c r="Q1495" s="266"/>
      <c r="R1495" s="266"/>
      <c r="S1495" s="266"/>
      <c r="T1495" s="266"/>
    </row>
    <row r="1496" spans="1:20" ht="24.75" customHeight="1">
      <c r="A1496" s="341" t="s">
        <v>11</v>
      </c>
      <c r="B1496" s="341"/>
      <c r="C1496" s="341"/>
      <c r="D1496" s="316">
        <f>D1497+210+D1542+D1552+D1561</f>
        <v>520</v>
      </c>
      <c r="E1496" s="50">
        <f>E1497+E1519+E1542+E1552+E1561+E1567+E1569</f>
        <v>18.15</v>
      </c>
      <c r="F1496" s="50">
        <f>F1497+F1519+F1542+F1552+F1561+F1567+F1569</f>
        <v>17.400000000000002</v>
      </c>
      <c r="G1496" s="50">
        <f>G1497+G1519+G1542+G1552+G1561+G1567+G1569</f>
        <v>56.55</v>
      </c>
      <c r="H1496" s="40">
        <f>H1497+H1519+H1542+H1552+H1561+H1567+H1569</f>
        <v>457.2</v>
      </c>
      <c r="I1496" s="50">
        <f>I1497+I1519+I1542+I1552+I1561+I1567+I1569</f>
        <v>30.740000000000002</v>
      </c>
      <c r="K1496" s="43" t="s">
        <v>34</v>
      </c>
      <c r="L1496" s="132">
        <f>C1576</f>
        <v>75</v>
      </c>
      <c r="M1496" s="266"/>
      <c r="N1496" s="266"/>
      <c r="O1496" s="266"/>
      <c r="P1496" s="266"/>
      <c r="Q1496" s="266"/>
      <c r="R1496" s="266"/>
      <c r="S1496" s="266"/>
      <c r="T1496" s="266"/>
    </row>
    <row r="1497" spans="1:20" ht="24.75" customHeight="1">
      <c r="A1497" s="359" t="s">
        <v>172</v>
      </c>
      <c r="B1497" s="359"/>
      <c r="C1497" s="359"/>
      <c r="D1497" s="99">
        <v>40</v>
      </c>
      <c r="E1497" s="83">
        <v>0.5</v>
      </c>
      <c r="F1497" s="83">
        <v>2</v>
      </c>
      <c r="G1497" s="2">
        <v>2.9</v>
      </c>
      <c r="H1497" s="92">
        <f>E1497*4+F1497*9+G1497*4</f>
        <v>31.6</v>
      </c>
      <c r="I1497" s="8">
        <v>1.6</v>
      </c>
      <c r="K1497" s="43" t="s">
        <v>35</v>
      </c>
      <c r="L1497" s="132">
        <f>C1585</f>
        <v>3</v>
      </c>
      <c r="M1497" s="266"/>
      <c r="N1497" s="266"/>
      <c r="O1497" s="266"/>
      <c r="P1497" s="266"/>
      <c r="Q1497" s="266"/>
      <c r="R1497" s="266"/>
      <c r="S1497" s="266"/>
      <c r="T1497" s="266"/>
    </row>
    <row r="1498" spans="1:20" ht="24.75" customHeight="1">
      <c r="A1498" s="63" t="s">
        <v>51</v>
      </c>
      <c r="B1498" s="74">
        <f>C1498*1.33</f>
        <v>11.97</v>
      </c>
      <c r="C1498" s="76">
        <v>9</v>
      </c>
      <c r="D1498" s="241"/>
      <c r="E1498" s="83"/>
      <c r="F1498" s="83"/>
      <c r="G1498" s="83"/>
      <c r="H1498" s="159"/>
      <c r="I1498" s="35"/>
      <c r="K1498" s="44" t="s">
        <v>101</v>
      </c>
      <c r="L1498" s="132"/>
      <c r="M1498" s="266"/>
      <c r="N1498" s="266"/>
      <c r="O1498" s="266"/>
      <c r="P1498" s="266"/>
      <c r="Q1498" s="266"/>
      <c r="R1498" s="266"/>
      <c r="S1498" s="266"/>
      <c r="T1498" s="266"/>
    </row>
    <row r="1499" spans="1:20" ht="24.75" customHeight="1">
      <c r="A1499" s="63" t="s">
        <v>52</v>
      </c>
      <c r="B1499" s="74">
        <f>C1499*1.43</f>
        <v>12.87</v>
      </c>
      <c r="C1499" s="76">
        <v>9</v>
      </c>
      <c r="D1499" s="241"/>
      <c r="E1499" s="83"/>
      <c r="F1499" s="83"/>
      <c r="G1499" s="83"/>
      <c r="H1499" s="35"/>
      <c r="I1499" s="35"/>
      <c r="K1499" s="43" t="s">
        <v>36</v>
      </c>
      <c r="L1499" s="132">
        <f>C1529+C1582</f>
        <v>6</v>
      </c>
      <c r="M1499" s="266"/>
      <c r="N1499" s="266"/>
      <c r="O1499" s="266"/>
      <c r="P1499" s="266"/>
      <c r="Q1499" s="266"/>
      <c r="R1499" s="266"/>
      <c r="S1499" s="266"/>
      <c r="T1499" s="266"/>
    </row>
    <row r="1500" spans="1:20" ht="24.75" customHeight="1">
      <c r="A1500" s="63" t="s">
        <v>53</v>
      </c>
      <c r="B1500" s="74">
        <f>C1500*1.54</f>
        <v>13.86</v>
      </c>
      <c r="C1500" s="76">
        <v>9</v>
      </c>
      <c r="D1500" s="241"/>
      <c r="E1500" s="83"/>
      <c r="F1500" s="83"/>
      <c r="G1500" s="2"/>
      <c r="H1500" s="27"/>
      <c r="I1500" s="8"/>
      <c r="K1500" s="43" t="s">
        <v>27</v>
      </c>
      <c r="L1500" s="132">
        <f>C1509+C1551+C1559+C1549+C1586+C1479</f>
        <v>10</v>
      </c>
      <c r="M1500" s="266"/>
      <c r="N1500" s="266"/>
      <c r="O1500" s="266"/>
      <c r="P1500" s="266"/>
      <c r="Q1500" s="266"/>
      <c r="R1500" s="266"/>
      <c r="S1500" s="266"/>
      <c r="T1500" s="266"/>
    </row>
    <row r="1501" spans="1:20" ht="24.75" customHeight="1">
      <c r="A1501" s="63" t="s">
        <v>54</v>
      </c>
      <c r="B1501" s="74">
        <f>C1501*1.67</f>
        <v>15.03</v>
      </c>
      <c r="C1501" s="76">
        <v>9</v>
      </c>
      <c r="D1501" s="241"/>
      <c r="E1501" s="83"/>
      <c r="F1501" s="83"/>
      <c r="G1501" s="2"/>
      <c r="H1501" s="27"/>
      <c r="I1501" s="8"/>
      <c r="K1501" s="44" t="s">
        <v>37</v>
      </c>
      <c r="L1501" s="131">
        <f>C1581+B1477</f>
        <v>81</v>
      </c>
      <c r="M1501" s="266"/>
      <c r="N1501" s="266"/>
      <c r="O1501" s="266"/>
      <c r="P1501" s="266"/>
      <c r="Q1501" s="266"/>
      <c r="R1501" s="266"/>
      <c r="S1501" s="266"/>
      <c r="T1501" s="266"/>
    </row>
    <row r="1502" spans="1:20" ht="24.75" customHeight="1">
      <c r="A1502" s="26" t="s">
        <v>80</v>
      </c>
      <c r="B1502" s="81">
        <f>C1502*1.25</f>
        <v>12.5</v>
      </c>
      <c r="C1502" s="48">
        <v>10</v>
      </c>
      <c r="D1502" s="241"/>
      <c r="E1502" s="107"/>
      <c r="F1502" s="107"/>
      <c r="G1502" s="9"/>
      <c r="H1502" s="27"/>
      <c r="I1502" s="30"/>
      <c r="K1502" s="44" t="s">
        <v>141</v>
      </c>
      <c r="M1502" s="266"/>
      <c r="N1502" s="266"/>
      <c r="O1502" s="266"/>
      <c r="P1502" s="266"/>
      <c r="Q1502" s="266"/>
      <c r="R1502" s="266"/>
      <c r="S1502" s="266"/>
      <c r="T1502" s="266"/>
    </row>
    <row r="1503" spans="1:20" ht="24.75" customHeight="1">
      <c r="A1503" s="63" t="s">
        <v>47</v>
      </c>
      <c r="B1503" s="81">
        <f>C1503*1.33</f>
        <v>13.3</v>
      </c>
      <c r="C1503" s="48">
        <v>10</v>
      </c>
      <c r="D1503" s="241"/>
      <c r="E1503" s="107"/>
      <c r="F1503" s="107"/>
      <c r="G1503" s="9"/>
      <c r="H1503" s="27"/>
      <c r="I1503" s="30"/>
      <c r="K1503" s="44" t="s">
        <v>142</v>
      </c>
      <c r="L1503" s="132">
        <f>C1566</f>
        <v>5</v>
      </c>
      <c r="M1503" s="140"/>
      <c r="N1503" s="140"/>
      <c r="O1503" s="140"/>
      <c r="P1503" s="140"/>
      <c r="Q1503" s="140"/>
      <c r="R1503" s="140"/>
      <c r="S1503" s="140"/>
      <c r="T1503" s="140"/>
    </row>
    <row r="1504" spans="1:9" ht="24.75" customHeight="1">
      <c r="A1504" s="63" t="s">
        <v>55</v>
      </c>
      <c r="B1504" s="74">
        <f>C1504*1.25</f>
        <v>10</v>
      </c>
      <c r="C1504" s="76">
        <v>8</v>
      </c>
      <c r="D1504" s="241"/>
      <c r="E1504" s="83"/>
      <c r="F1504" s="83"/>
      <c r="G1504" s="2"/>
      <c r="H1504" s="27"/>
      <c r="I1504" s="8"/>
    </row>
    <row r="1505" spans="1:9" ht="24.75" customHeight="1">
      <c r="A1505" s="63" t="s">
        <v>47</v>
      </c>
      <c r="B1505" s="74">
        <f>C1505*1.33</f>
        <v>10.64</v>
      </c>
      <c r="C1505" s="76">
        <v>8</v>
      </c>
      <c r="D1505" s="241"/>
      <c r="E1505" s="83"/>
      <c r="F1505" s="83"/>
      <c r="G1505" s="2"/>
      <c r="H1505" s="27"/>
      <c r="I1505" s="8"/>
    </row>
    <row r="1506" spans="1:9" ht="24.75" customHeight="1">
      <c r="A1506" s="63" t="s">
        <v>127</v>
      </c>
      <c r="B1506" s="49">
        <f>C1506*1.82</f>
        <v>18.2</v>
      </c>
      <c r="C1506" s="48">
        <v>10</v>
      </c>
      <c r="D1506" s="241"/>
      <c r="E1506" s="107"/>
      <c r="F1506" s="107"/>
      <c r="G1506" s="9"/>
      <c r="H1506" s="27"/>
      <c r="I1506" s="30"/>
    </row>
    <row r="1507" spans="1:9" ht="24.75" customHeight="1">
      <c r="A1507" s="26" t="s">
        <v>56</v>
      </c>
      <c r="B1507" s="74">
        <f>C1507*1.19</f>
        <v>5.949999999999999</v>
      </c>
      <c r="C1507" s="76">
        <v>5</v>
      </c>
      <c r="D1507" s="241"/>
      <c r="E1507" s="83"/>
      <c r="F1507" s="83"/>
      <c r="G1507" s="2"/>
      <c r="H1507" s="27"/>
      <c r="I1507" s="8"/>
    </row>
    <row r="1508" spans="1:9" ht="24.75" customHeight="1">
      <c r="A1508" s="26" t="s">
        <v>110</v>
      </c>
      <c r="B1508" s="81">
        <f>C1508*1.25</f>
        <v>6.25</v>
      </c>
      <c r="C1508" s="76">
        <v>5</v>
      </c>
      <c r="D1508" s="241"/>
      <c r="E1508" s="83"/>
      <c r="F1508" s="83"/>
      <c r="G1508" s="2"/>
      <c r="H1508" s="27"/>
      <c r="I1508" s="8"/>
    </row>
    <row r="1509" spans="1:9" ht="24.75" customHeight="1">
      <c r="A1509" s="26" t="s">
        <v>48</v>
      </c>
      <c r="B1509" s="76">
        <v>2</v>
      </c>
      <c r="C1509" s="76">
        <v>2</v>
      </c>
      <c r="D1509" s="241"/>
      <c r="E1509" s="83"/>
      <c r="F1509" s="83"/>
      <c r="G1509" s="2"/>
      <c r="H1509" s="27"/>
      <c r="I1509" s="8"/>
    </row>
    <row r="1510" spans="1:9" ht="24.75" customHeight="1">
      <c r="A1510" s="366" t="s">
        <v>245</v>
      </c>
      <c r="B1510" s="366"/>
      <c r="C1510" s="366"/>
      <c r="D1510" s="366"/>
      <c r="E1510" s="366"/>
      <c r="F1510" s="366"/>
      <c r="G1510" s="366"/>
      <c r="H1510" s="366"/>
      <c r="I1510" s="366"/>
    </row>
    <row r="1511" spans="1:9" ht="43.5" customHeight="1">
      <c r="A1511" s="334" t="s">
        <v>372</v>
      </c>
      <c r="B1511" s="334"/>
      <c r="C1511" s="334"/>
      <c r="D1511" s="184">
        <v>40</v>
      </c>
      <c r="E1511" s="29">
        <v>0.5</v>
      </c>
      <c r="F1511" s="29">
        <v>2</v>
      </c>
      <c r="G1511" s="29">
        <v>2.1</v>
      </c>
      <c r="H1511" s="27">
        <f>E1511*4+F1511*9+G1511*4</f>
        <v>28.4</v>
      </c>
      <c r="I1511" s="30">
        <v>0.03</v>
      </c>
    </row>
    <row r="1512" spans="1:9" ht="24.75" customHeight="1">
      <c r="A1512" s="26" t="s">
        <v>80</v>
      </c>
      <c r="B1512" s="74">
        <f>C1512*1.25</f>
        <v>28.75</v>
      </c>
      <c r="C1512" s="49">
        <v>23</v>
      </c>
      <c r="D1512" s="48"/>
      <c r="E1512" s="96"/>
      <c r="F1512" s="96"/>
      <c r="G1512" s="96"/>
      <c r="H1512" s="48"/>
      <c r="I1512" s="94"/>
    </row>
    <row r="1513" spans="1:9" ht="24.75" customHeight="1">
      <c r="A1513" s="90" t="s">
        <v>47</v>
      </c>
      <c r="B1513" s="74">
        <f>C1513*1.33</f>
        <v>30.590000000000003</v>
      </c>
      <c r="C1513" s="49">
        <v>23</v>
      </c>
      <c r="D1513" s="48"/>
      <c r="E1513" s="96"/>
      <c r="F1513" s="96"/>
      <c r="G1513" s="96"/>
      <c r="H1513" s="94"/>
      <c r="I1513" s="94"/>
    </row>
    <row r="1514" spans="1:9" ht="24.75" customHeight="1">
      <c r="A1514" s="63" t="s">
        <v>127</v>
      </c>
      <c r="B1514" s="49">
        <f>C1514*1.82</f>
        <v>27.3</v>
      </c>
      <c r="C1514" s="49">
        <v>15</v>
      </c>
      <c r="D1514" s="48"/>
      <c r="E1514" s="96"/>
      <c r="F1514" s="96"/>
      <c r="G1514" s="96"/>
      <c r="H1514" s="48"/>
      <c r="I1514" s="94"/>
    </row>
    <row r="1515" spans="1:9" ht="24.75" customHeight="1">
      <c r="A1515" s="26" t="s">
        <v>168</v>
      </c>
      <c r="B1515" s="47">
        <f>C1515*1.02</f>
        <v>15.3</v>
      </c>
      <c r="C1515" s="49">
        <v>15</v>
      </c>
      <c r="D1515" s="48"/>
      <c r="E1515" s="47"/>
      <c r="F1515" s="47"/>
      <c r="G1515" s="47"/>
      <c r="H1515" s="72"/>
      <c r="I1515" s="100"/>
    </row>
    <row r="1516" spans="1:9" ht="24.75" customHeight="1">
      <c r="A1516" s="86" t="s">
        <v>373</v>
      </c>
      <c r="B1516" s="72">
        <f>C1516*1.05</f>
        <v>15.75</v>
      </c>
      <c r="C1516" s="49">
        <v>15</v>
      </c>
      <c r="D1516" s="48"/>
      <c r="E1516" s="47"/>
      <c r="F1516" s="47"/>
      <c r="G1516" s="47"/>
      <c r="H1516" s="72"/>
      <c r="I1516" s="100"/>
    </row>
    <row r="1517" spans="1:9" ht="24.75" customHeight="1">
      <c r="A1517" s="90" t="s">
        <v>56</v>
      </c>
      <c r="B1517" s="96">
        <f>C1517*1.19</f>
        <v>3.57</v>
      </c>
      <c r="C1517" s="49">
        <v>3</v>
      </c>
      <c r="D1517" s="48"/>
      <c r="E1517" s="96"/>
      <c r="F1517" s="96"/>
      <c r="G1517" s="96"/>
      <c r="H1517" s="27"/>
      <c r="I1517" s="231"/>
    </row>
    <row r="1518" spans="1:9" ht="24.75" customHeight="1">
      <c r="A1518" s="63" t="s">
        <v>48</v>
      </c>
      <c r="B1518" s="49">
        <v>2</v>
      </c>
      <c r="C1518" s="49">
        <v>2</v>
      </c>
      <c r="D1518" s="48"/>
      <c r="E1518" s="96"/>
      <c r="F1518" s="96"/>
      <c r="G1518" s="96"/>
      <c r="H1518" s="27"/>
      <c r="I1518" s="231"/>
    </row>
    <row r="1519" spans="1:9" ht="43.5" customHeight="1">
      <c r="A1519" s="337" t="s">
        <v>374</v>
      </c>
      <c r="B1519" s="362"/>
      <c r="C1519" s="362"/>
      <c r="D1519" s="184" t="s">
        <v>375</v>
      </c>
      <c r="E1519" s="2">
        <v>3.4</v>
      </c>
      <c r="F1519" s="2">
        <v>3.3</v>
      </c>
      <c r="G1519" s="2">
        <v>10.2</v>
      </c>
      <c r="H1519" s="27">
        <f>G1519*4+F1519*9+E1519*4</f>
        <v>84.1</v>
      </c>
      <c r="I1519" s="8">
        <v>0.33</v>
      </c>
    </row>
    <row r="1520" spans="1:9" ht="24.75" customHeight="1">
      <c r="A1520" s="69" t="s">
        <v>49</v>
      </c>
      <c r="B1520" s="57">
        <f>C1520*1.35</f>
        <v>21.6</v>
      </c>
      <c r="C1520" s="33">
        <v>16</v>
      </c>
      <c r="D1520" s="193"/>
      <c r="E1520" s="194"/>
      <c r="F1520" s="194"/>
      <c r="G1520" s="194"/>
      <c r="H1520" s="211"/>
      <c r="I1520" s="73"/>
    </row>
    <row r="1521" spans="1:9" ht="24.75" customHeight="1">
      <c r="A1521" s="69" t="s">
        <v>50</v>
      </c>
      <c r="B1521" s="57">
        <f>C1521*1.18</f>
        <v>18.88</v>
      </c>
      <c r="C1521" s="33">
        <v>16</v>
      </c>
      <c r="D1521" s="193"/>
      <c r="E1521" s="194"/>
      <c r="F1521" s="194"/>
      <c r="G1521" s="194"/>
      <c r="H1521" s="73"/>
      <c r="I1521" s="232"/>
    </row>
    <row r="1522" spans="1:9" ht="24.75" customHeight="1">
      <c r="A1522" s="63" t="s">
        <v>51</v>
      </c>
      <c r="B1522" s="74">
        <f>C1522*1.33</f>
        <v>79.80000000000001</v>
      </c>
      <c r="C1522" s="76">
        <v>60</v>
      </c>
      <c r="D1522" s="99"/>
      <c r="E1522" s="83"/>
      <c r="F1522" s="83"/>
      <c r="G1522" s="83"/>
      <c r="H1522" s="159"/>
      <c r="I1522" s="35"/>
    </row>
    <row r="1523" spans="1:9" ht="24.75" customHeight="1">
      <c r="A1523" s="63" t="s">
        <v>52</v>
      </c>
      <c r="B1523" s="74">
        <f>C1523*1.43</f>
        <v>85.8</v>
      </c>
      <c r="C1523" s="76">
        <v>60</v>
      </c>
      <c r="D1523" s="99"/>
      <c r="E1523" s="83"/>
      <c r="F1523" s="83"/>
      <c r="G1523" s="2"/>
      <c r="H1523" s="27"/>
      <c r="I1523" s="8"/>
    </row>
    <row r="1524" spans="1:9" ht="24.75" customHeight="1">
      <c r="A1524" s="63" t="s">
        <v>53</v>
      </c>
      <c r="B1524" s="74">
        <f>C1524*1.54</f>
        <v>92.4</v>
      </c>
      <c r="C1524" s="76">
        <v>60</v>
      </c>
      <c r="D1524" s="99"/>
      <c r="E1524" s="83"/>
      <c r="F1524" s="83"/>
      <c r="G1524" s="2"/>
      <c r="H1524" s="27"/>
      <c r="I1524" s="8"/>
    </row>
    <row r="1525" spans="1:9" ht="24.75" customHeight="1">
      <c r="A1525" s="63" t="s">
        <v>54</v>
      </c>
      <c r="B1525" s="74">
        <f>C1525*1.67</f>
        <v>100.19999999999999</v>
      </c>
      <c r="C1525" s="76">
        <v>60</v>
      </c>
      <c r="D1525" s="119"/>
      <c r="E1525" s="83"/>
      <c r="F1525" s="83"/>
      <c r="G1525" s="2"/>
      <c r="H1525" s="27"/>
      <c r="I1525" s="8"/>
    </row>
    <row r="1526" spans="1:9" s="59" customFormat="1" ht="24.75" customHeight="1">
      <c r="A1526" s="63" t="s">
        <v>73</v>
      </c>
      <c r="B1526" s="76">
        <v>4</v>
      </c>
      <c r="C1526" s="76">
        <v>4</v>
      </c>
      <c r="D1526" s="193"/>
      <c r="E1526" s="194"/>
      <c r="F1526" s="194"/>
      <c r="G1526" s="194"/>
      <c r="H1526" s="211"/>
      <c r="I1526" s="73"/>
    </row>
    <row r="1527" spans="1:9" ht="24.75" customHeight="1">
      <c r="A1527" s="63" t="s">
        <v>55</v>
      </c>
      <c r="B1527" s="74">
        <f>C1527*1.25</f>
        <v>10</v>
      </c>
      <c r="C1527" s="49">
        <v>8</v>
      </c>
      <c r="D1527" s="29"/>
      <c r="E1527" s="2"/>
      <c r="F1527" s="81"/>
      <c r="G1527" s="81"/>
      <c r="H1527" s="74"/>
      <c r="I1527" s="97"/>
    </row>
    <row r="1528" spans="1:9" ht="24.75" customHeight="1">
      <c r="A1528" s="90" t="s">
        <v>47</v>
      </c>
      <c r="B1528" s="74">
        <f>C1528*1.33</f>
        <v>10.64</v>
      </c>
      <c r="C1528" s="49">
        <v>8</v>
      </c>
      <c r="D1528" s="29"/>
      <c r="E1528" s="2"/>
      <c r="F1528" s="81"/>
      <c r="G1528" s="81"/>
      <c r="H1528" s="74"/>
      <c r="I1528" s="97"/>
    </row>
    <row r="1529" spans="1:9" ht="24.75" customHeight="1">
      <c r="A1529" s="63" t="s">
        <v>43</v>
      </c>
      <c r="B1529" s="76">
        <v>3</v>
      </c>
      <c r="C1529" s="76">
        <v>3</v>
      </c>
      <c r="D1529" s="193"/>
      <c r="E1529" s="194"/>
      <c r="F1529" s="194"/>
      <c r="G1529" s="194"/>
      <c r="H1529" s="211"/>
      <c r="I1529" s="73"/>
    </row>
    <row r="1530" spans="1:9" ht="24.75" customHeight="1">
      <c r="A1530" s="63" t="s">
        <v>56</v>
      </c>
      <c r="B1530" s="74">
        <f>C1530*1.19</f>
        <v>9.52</v>
      </c>
      <c r="C1530" s="76">
        <v>8</v>
      </c>
      <c r="D1530" s="193"/>
      <c r="E1530" s="194"/>
      <c r="F1530" s="194"/>
      <c r="G1530" s="194"/>
      <c r="H1530" s="211"/>
      <c r="I1530" s="73"/>
    </row>
    <row r="1531" spans="1:9" ht="24.75" customHeight="1">
      <c r="A1531" s="90" t="s">
        <v>236</v>
      </c>
      <c r="B1531" s="48">
        <v>0.1</v>
      </c>
      <c r="C1531" s="48">
        <v>0.1</v>
      </c>
      <c r="D1531" s="193"/>
      <c r="E1531" s="194"/>
      <c r="F1531" s="194"/>
      <c r="G1531" s="194"/>
      <c r="H1531" s="73"/>
      <c r="I1531" s="73"/>
    </row>
    <row r="1532" spans="1:9" ht="24.75" customHeight="1">
      <c r="A1532" s="363" t="s">
        <v>139</v>
      </c>
      <c r="B1532" s="363"/>
      <c r="C1532" s="363"/>
      <c r="D1532" s="363"/>
      <c r="E1532" s="363"/>
      <c r="F1532" s="363"/>
      <c r="G1532" s="363"/>
      <c r="H1532" s="363"/>
      <c r="I1532" s="363"/>
    </row>
    <row r="1533" spans="1:9" ht="24.75" customHeight="1">
      <c r="A1533" s="343" t="s">
        <v>376</v>
      </c>
      <c r="B1533" s="360"/>
      <c r="C1533" s="360"/>
      <c r="D1533" s="184" t="s">
        <v>375</v>
      </c>
      <c r="E1533" s="29">
        <v>3.4</v>
      </c>
      <c r="F1533" s="29">
        <v>3.3</v>
      </c>
      <c r="G1533" s="29">
        <v>10.7</v>
      </c>
      <c r="H1533" s="27">
        <f>G1533*4+F1533*9+E1533*4</f>
        <v>86.1</v>
      </c>
      <c r="I1533" s="30">
        <v>0.15</v>
      </c>
    </row>
    <row r="1534" spans="1:9" ht="24.75" customHeight="1">
      <c r="A1534" s="69" t="s">
        <v>49</v>
      </c>
      <c r="B1534" s="57">
        <f>C1534*1.35</f>
        <v>21.6</v>
      </c>
      <c r="C1534" s="33">
        <v>16</v>
      </c>
      <c r="D1534" s="193"/>
      <c r="E1534" s="194"/>
      <c r="F1534" s="194"/>
      <c r="G1534" s="194"/>
      <c r="H1534" s="73"/>
      <c r="I1534" s="73"/>
    </row>
    <row r="1535" spans="1:9" ht="24.75" customHeight="1">
      <c r="A1535" s="69" t="s">
        <v>50</v>
      </c>
      <c r="B1535" s="57">
        <f>C1535*1.18</f>
        <v>18.88</v>
      </c>
      <c r="C1535" s="33">
        <v>16</v>
      </c>
      <c r="D1535" s="193"/>
      <c r="E1535" s="194"/>
      <c r="F1535" s="194"/>
      <c r="G1535" s="194"/>
      <c r="H1535" s="73"/>
      <c r="I1535" s="232"/>
    </row>
    <row r="1536" spans="1:9" ht="24.75" customHeight="1">
      <c r="A1536" s="63" t="s">
        <v>73</v>
      </c>
      <c r="B1536" s="76">
        <v>13</v>
      </c>
      <c r="C1536" s="76">
        <v>13</v>
      </c>
      <c r="D1536" s="193"/>
      <c r="E1536" s="194"/>
      <c r="F1536" s="194"/>
      <c r="G1536" s="194"/>
      <c r="H1536" s="73"/>
      <c r="I1536" s="73"/>
    </row>
    <row r="1537" spans="1:9" ht="24.75" customHeight="1">
      <c r="A1537" s="90" t="s">
        <v>56</v>
      </c>
      <c r="B1537" s="49">
        <f>C1537*1.19</f>
        <v>19.04</v>
      </c>
      <c r="C1537" s="48">
        <v>16</v>
      </c>
      <c r="D1537" s="193"/>
      <c r="E1537" s="194"/>
      <c r="F1537" s="194"/>
      <c r="G1537" s="194"/>
      <c r="H1537" s="73"/>
      <c r="I1537" s="73"/>
    </row>
    <row r="1538" spans="1:9" ht="24.75" customHeight="1">
      <c r="A1538" s="90" t="s">
        <v>43</v>
      </c>
      <c r="B1538" s="48">
        <v>3</v>
      </c>
      <c r="C1538" s="48">
        <v>3</v>
      </c>
      <c r="D1538" s="193"/>
      <c r="E1538" s="194"/>
      <c r="F1538" s="194"/>
      <c r="G1538" s="194"/>
      <c r="H1538" s="73"/>
      <c r="I1538" s="73"/>
    </row>
    <row r="1539" spans="1:9" ht="43.5" customHeight="1">
      <c r="A1539" s="108" t="s">
        <v>184</v>
      </c>
      <c r="B1539" s="48">
        <v>6</v>
      </c>
      <c r="C1539" s="48">
        <v>6</v>
      </c>
      <c r="D1539" s="193"/>
      <c r="E1539" s="194"/>
      <c r="F1539" s="194"/>
      <c r="G1539" s="194"/>
      <c r="H1539" s="73"/>
      <c r="I1539" s="73"/>
    </row>
    <row r="1540" spans="1:9" ht="24.75" customHeight="1">
      <c r="A1540" s="63" t="s">
        <v>377</v>
      </c>
      <c r="B1540" s="81">
        <f>C1540*1.28</f>
        <v>1.28</v>
      </c>
      <c r="C1540" s="74">
        <v>1</v>
      </c>
      <c r="D1540" s="193"/>
      <c r="E1540" s="194"/>
      <c r="F1540" s="194"/>
      <c r="G1540" s="194"/>
      <c r="H1540" s="73"/>
      <c r="I1540" s="73"/>
    </row>
    <row r="1541" spans="1:9" ht="24.75" customHeight="1">
      <c r="A1541" s="90" t="s">
        <v>236</v>
      </c>
      <c r="B1541" s="48">
        <v>0.1</v>
      </c>
      <c r="C1541" s="48">
        <v>0.1</v>
      </c>
      <c r="D1541" s="193"/>
      <c r="E1541" s="194"/>
      <c r="F1541" s="194"/>
      <c r="G1541" s="194"/>
      <c r="H1541" s="73"/>
      <c r="I1541" s="73"/>
    </row>
    <row r="1542" spans="1:9" ht="43.5" customHeight="1">
      <c r="A1542" s="339" t="s">
        <v>378</v>
      </c>
      <c r="B1542" s="339"/>
      <c r="C1542" s="339"/>
      <c r="D1542" s="184">
        <v>50</v>
      </c>
      <c r="E1542" s="6">
        <v>7.8</v>
      </c>
      <c r="F1542" s="6">
        <v>8.1</v>
      </c>
      <c r="G1542" s="6">
        <v>3.8</v>
      </c>
      <c r="H1542" s="124">
        <f>E1542*4+F1542*9+G1542*4</f>
        <v>119.3</v>
      </c>
      <c r="I1542" s="163">
        <v>0.58</v>
      </c>
    </row>
    <row r="1543" spans="1:9" ht="24.75" customHeight="1">
      <c r="A1543" s="41" t="s">
        <v>49</v>
      </c>
      <c r="B1543" s="57">
        <f>C1543*1.36</f>
        <v>43.52</v>
      </c>
      <c r="C1543" s="74">
        <v>32</v>
      </c>
      <c r="D1543" s="48"/>
      <c r="E1543" s="81"/>
      <c r="F1543" s="81"/>
      <c r="G1543" s="81"/>
      <c r="H1543" s="74"/>
      <c r="I1543" s="95"/>
    </row>
    <row r="1544" spans="1:9" ht="24.75" customHeight="1">
      <c r="A1544" s="41" t="s">
        <v>50</v>
      </c>
      <c r="B1544" s="57">
        <f>C1544*1.18</f>
        <v>37.76</v>
      </c>
      <c r="C1544" s="74">
        <v>32</v>
      </c>
      <c r="D1544" s="48"/>
      <c r="E1544" s="81"/>
      <c r="F1544" s="81"/>
      <c r="G1544" s="81"/>
      <c r="H1544" s="95"/>
      <c r="I1544" s="95"/>
    </row>
    <row r="1545" spans="1:9" ht="43.5" customHeight="1">
      <c r="A1545" s="41" t="s">
        <v>346</v>
      </c>
      <c r="B1545" s="57">
        <f>C1545</f>
        <v>32</v>
      </c>
      <c r="C1545" s="74">
        <v>32</v>
      </c>
      <c r="D1545" s="48"/>
      <c r="E1545" s="81"/>
      <c r="F1545" s="81"/>
      <c r="G1545" s="81"/>
      <c r="H1545" s="74"/>
      <c r="I1545" s="95"/>
    </row>
    <row r="1546" spans="1:9" ht="24.75" customHeight="1">
      <c r="A1546" s="63" t="s">
        <v>46</v>
      </c>
      <c r="B1546" s="74">
        <v>7</v>
      </c>
      <c r="C1546" s="74">
        <v>7</v>
      </c>
      <c r="D1546" s="48"/>
      <c r="E1546" s="81"/>
      <c r="F1546" s="81"/>
      <c r="G1546" s="81"/>
      <c r="H1546" s="74"/>
      <c r="I1546" s="95"/>
    </row>
    <row r="1547" spans="1:9" ht="24.75" customHeight="1">
      <c r="A1547" s="63" t="s">
        <v>84</v>
      </c>
      <c r="B1547" s="74">
        <v>10</v>
      </c>
      <c r="C1547" s="74">
        <v>10</v>
      </c>
      <c r="D1547" s="48"/>
      <c r="E1547" s="81"/>
      <c r="F1547" s="81"/>
      <c r="G1547" s="81"/>
      <c r="H1547" s="74"/>
      <c r="I1547" s="95"/>
    </row>
    <row r="1548" spans="1:9" ht="24.75" customHeight="1">
      <c r="A1548" s="63" t="s">
        <v>56</v>
      </c>
      <c r="B1548" s="74">
        <f>C1548*1.19</f>
        <v>20.23</v>
      </c>
      <c r="C1548" s="74">
        <v>17</v>
      </c>
      <c r="D1548" s="48"/>
      <c r="E1548" s="81"/>
      <c r="F1548" s="81"/>
      <c r="G1548" s="81"/>
      <c r="H1548" s="74"/>
      <c r="I1548" s="95"/>
    </row>
    <row r="1549" spans="1:9" ht="24.75" customHeight="1">
      <c r="A1549" s="63" t="s">
        <v>48</v>
      </c>
      <c r="B1549" s="81">
        <v>1.7</v>
      </c>
      <c r="C1549" s="81">
        <v>1.7</v>
      </c>
      <c r="D1549" s="48"/>
      <c r="E1549" s="81"/>
      <c r="F1549" s="81"/>
      <c r="G1549" s="81"/>
      <c r="H1549" s="74"/>
      <c r="I1549" s="95"/>
    </row>
    <row r="1550" spans="1:9" ht="24.75" customHeight="1">
      <c r="A1550" s="63" t="s">
        <v>62</v>
      </c>
      <c r="B1550" s="76">
        <v>3.3</v>
      </c>
      <c r="C1550" s="76">
        <v>3.3</v>
      </c>
      <c r="D1550" s="48"/>
      <c r="E1550" s="81"/>
      <c r="F1550" s="81"/>
      <c r="G1550" s="81"/>
      <c r="H1550" s="74"/>
      <c r="I1550" s="95"/>
    </row>
    <row r="1551" spans="1:9" ht="24.75" customHeight="1">
      <c r="A1551" s="63" t="s">
        <v>48</v>
      </c>
      <c r="B1551" s="81">
        <v>2</v>
      </c>
      <c r="C1551" s="81">
        <v>2</v>
      </c>
      <c r="D1551" s="48"/>
      <c r="E1551" s="81"/>
      <c r="F1551" s="81"/>
      <c r="G1551" s="81"/>
      <c r="H1551" s="74"/>
      <c r="I1551" s="95"/>
    </row>
    <row r="1552" spans="1:9" ht="24.75" customHeight="1">
      <c r="A1552" s="228" t="s">
        <v>123</v>
      </c>
      <c r="B1552" s="1"/>
      <c r="C1552" s="1"/>
      <c r="D1552" s="184">
        <v>100</v>
      </c>
      <c r="E1552" s="2">
        <v>3.6</v>
      </c>
      <c r="F1552" s="2">
        <v>3.6</v>
      </c>
      <c r="G1552" s="2">
        <v>15.4</v>
      </c>
      <c r="H1552" s="27">
        <f>E1552*4+F1552*9+G1552*4</f>
        <v>108.4</v>
      </c>
      <c r="I1552" s="8">
        <v>27.53</v>
      </c>
    </row>
    <row r="1553" spans="1:9" ht="24.75" customHeight="1">
      <c r="A1553" s="26" t="s">
        <v>63</v>
      </c>
      <c r="B1553" s="39">
        <f>C1553*1.25</f>
        <v>145</v>
      </c>
      <c r="C1553" s="85">
        <v>116</v>
      </c>
      <c r="D1553" s="47"/>
      <c r="E1553" s="82"/>
      <c r="F1553" s="82"/>
      <c r="G1553" s="82"/>
      <c r="H1553" s="72"/>
      <c r="I1553" s="237"/>
    </row>
    <row r="1554" spans="1:9" ht="24.75" customHeight="1">
      <c r="A1554" s="63" t="s">
        <v>55</v>
      </c>
      <c r="B1554" s="74">
        <f>C1554*1.25</f>
        <v>7.5</v>
      </c>
      <c r="C1554" s="85">
        <v>6</v>
      </c>
      <c r="D1554" s="47"/>
      <c r="E1554" s="82"/>
      <c r="F1554" s="82"/>
      <c r="G1554" s="82"/>
      <c r="H1554" s="39"/>
      <c r="I1554" s="33"/>
    </row>
    <row r="1555" spans="1:9" ht="24.75" customHeight="1">
      <c r="A1555" s="26" t="s">
        <v>47</v>
      </c>
      <c r="B1555" s="74">
        <f>C1555*1.33</f>
        <v>7.98</v>
      </c>
      <c r="C1555" s="85">
        <v>6</v>
      </c>
      <c r="D1555" s="47"/>
      <c r="E1555" s="82"/>
      <c r="F1555" s="82"/>
      <c r="G1555" s="82"/>
      <c r="H1555" s="72"/>
      <c r="I1555" s="237"/>
    </row>
    <row r="1556" spans="1:9" ht="43.5" customHeight="1">
      <c r="A1556" s="108" t="s">
        <v>184</v>
      </c>
      <c r="B1556" s="39">
        <v>2</v>
      </c>
      <c r="C1556" s="39">
        <v>2</v>
      </c>
      <c r="D1556" s="47"/>
      <c r="E1556" s="82"/>
      <c r="F1556" s="82"/>
      <c r="G1556" s="82"/>
      <c r="H1556" s="72"/>
      <c r="I1556" s="237"/>
    </row>
    <row r="1557" spans="1:9" ht="24.75" customHeight="1">
      <c r="A1557" s="26" t="s">
        <v>56</v>
      </c>
      <c r="B1557" s="81">
        <f>C1557*1.19</f>
        <v>4.76</v>
      </c>
      <c r="C1557" s="39">
        <v>4</v>
      </c>
      <c r="D1557" s="47"/>
      <c r="E1557" s="82"/>
      <c r="F1557" s="82"/>
      <c r="G1557" s="82"/>
      <c r="H1557" s="72"/>
      <c r="I1557" s="237"/>
    </row>
    <row r="1558" spans="1:9" ht="24.75" customHeight="1">
      <c r="A1558" s="26" t="s">
        <v>62</v>
      </c>
      <c r="B1558" s="39">
        <v>3</v>
      </c>
      <c r="C1558" s="39">
        <v>3</v>
      </c>
      <c r="D1558" s="47"/>
      <c r="E1558" s="82"/>
      <c r="F1558" s="82"/>
      <c r="G1558" s="82"/>
      <c r="H1558" s="72"/>
      <c r="I1558" s="237"/>
    </row>
    <row r="1559" spans="1:9" s="59" customFormat="1" ht="24.75" customHeight="1">
      <c r="A1559" s="26" t="s">
        <v>48</v>
      </c>
      <c r="B1559" s="39">
        <v>3</v>
      </c>
      <c r="C1559" s="39">
        <v>3</v>
      </c>
      <c r="D1559" s="47"/>
      <c r="E1559" s="82"/>
      <c r="F1559" s="82"/>
      <c r="G1559" s="82"/>
      <c r="H1559" s="72"/>
      <c r="I1559" s="237"/>
    </row>
    <row r="1560" spans="1:9" s="59" customFormat="1" ht="24.75" customHeight="1">
      <c r="A1560" s="26" t="s">
        <v>42</v>
      </c>
      <c r="B1560" s="82">
        <v>0.8</v>
      </c>
      <c r="C1560" s="82">
        <v>0.8</v>
      </c>
      <c r="D1560" s="47"/>
      <c r="E1560" s="82"/>
      <c r="F1560" s="82"/>
      <c r="G1560" s="82"/>
      <c r="H1560" s="72"/>
      <c r="I1560" s="237"/>
    </row>
    <row r="1561" spans="1:9" s="59" customFormat="1" ht="43.5" customHeight="1">
      <c r="A1561" s="355" t="s">
        <v>152</v>
      </c>
      <c r="B1561" s="355"/>
      <c r="C1561" s="355"/>
      <c r="D1561" s="319">
        <v>120</v>
      </c>
      <c r="E1561" s="98">
        <v>0.1</v>
      </c>
      <c r="F1561" s="98">
        <v>0</v>
      </c>
      <c r="G1561" s="98">
        <v>10.4</v>
      </c>
      <c r="H1561" s="27">
        <f>E1561*4+F1561*9+G1561*4</f>
        <v>42</v>
      </c>
      <c r="I1561" s="30">
        <v>0.7</v>
      </c>
    </row>
    <row r="1562" spans="1:9" s="59" customFormat="1" ht="24.75" customHeight="1">
      <c r="A1562" s="86" t="s">
        <v>153</v>
      </c>
      <c r="B1562" s="48">
        <v>15.8</v>
      </c>
      <c r="C1562" s="48">
        <v>12</v>
      </c>
      <c r="D1562" s="184"/>
      <c r="E1562" s="29"/>
      <c r="F1562" s="29"/>
      <c r="G1562" s="29"/>
      <c r="H1562" s="27"/>
      <c r="I1562" s="30"/>
    </row>
    <row r="1563" spans="1:9" s="59" customFormat="1" ht="24.75" customHeight="1">
      <c r="A1563" s="86" t="s">
        <v>154</v>
      </c>
      <c r="B1563" s="48">
        <v>16.7</v>
      </c>
      <c r="C1563" s="48">
        <v>12</v>
      </c>
      <c r="D1563" s="184"/>
      <c r="E1563" s="29"/>
      <c r="F1563" s="29"/>
      <c r="G1563" s="29"/>
      <c r="H1563" s="27"/>
      <c r="I1563" s="29"/>
    </row>
    <row r="1564" spans="1:9" s="59" customFormat="1" ht="24.75" customHeight="1">
      <c r="A1564" s="86" t="s">
        <v>155</v>
      </c>
      <c r="B1564" s="48">
        <v>15.3</v>
      </c>
      <c r="C1564" s="48">
        <v>12</v>
      </c>
      <c r="D1564" s="184"/>
      <c r="E1564" s="29"/>
      <c r="F1564" s="29"/>
      <c r="G1564" s="29"/>
      <c r="H1564" s="27"/>
      <c r="I1564" s="30"/>
    </row>
    <row r="1565" spans="1:9" s="59" customFormat="1" ht="24.75" customHeight="1">
      <c r="A1565" s="86" t="s">
        <v>42</v>
      </c>
      <c r="B1565" s="48">
        <v>8</v>
      </c>
      <c r="C1565" s="48">
        <v>8</v>
      </c>
      <c r="D1565" s="184"/>
      <c r="E1565" s="29"/>
      <c r="F1565" s="197"/>
      <c r="G1565" s="107"/>
      <c r="H1565" s="119"/>
      <c r="I1565" s="94"/>
    </row>
    <row r="1566" spans="1:9" s="59" customFormat="1" ht="24.75" customHeight="1">
      <c r="A1566" s="86" t="s">
        <v>143</v>
      </c>
      <c r="B1566" s="49">
        <v>5</v>
      </c>
      <c r="C1566" s="49">
        <v>5</v>
      </c>
      <c r="D1566" s="184"/>
      <c r="E1566" s="29"/>
      <c r="F1566" s="29"/>
      <c r="G1566" s="29"/>
      <c r="H1566" s="27"/>
      <c r="I1566" s="30"/>
    </row>
    <row r="1567" spans="1:9" s="59" customFormat="1" ht="24.75" customHeight="1">
      <c r="A1567" s="343" t="s">
        <v>128</v>
      </c>
      <c r="B1567" s="343"/>
      <c r="C1567" s="343"/>
      <c r="D1567" s="184">
        <v>10</v>
      </c>
      <c r="E1567" s="29">
        <v>0.8</v>
      </c>
      <c r="F1567" s="29">
        <v>0.1</v>
      </c>
      <c r="G1567" s="29">
        <v>3.8</v>
      </c>
      <c r="H1567" s="27">
        <v>19.3</v>
      </c>
      <c r="I1567" s="30">
        <v>0</v>
      </c>
    </row>
    <row r="1568" spans="1:9" s="59" customFormat="1" ht="43.5" customHeight="1">
      <c r="A1568" s="79" t="s">
        <v>129</v>
      </c>
      <c r="B1568" s="79"/>
      <c r="C1568" s="79"/>
      <c r="D1568" s="184">
        <v>10</v>
      </c>
      <c r="E1568" s="2"/>
      <c r="F1568" s="2"/>
      <c r="G1568" s="2"/>
      <c r="H1568" s="2"/>
      <c r="I1568" s="2"/>
    </row>
    <row r="1569" spans="1:9" s="59" customFormat="1" ht="24.75" customHeight="1">
      <c r="A1569" s="337" t="s">
        <v>38</v>
      </c>
      <c r="B1569" s="337"/>
      <c r="C1569" s="337"/>
      <c r="D1569" s="184">
        <v>30</v>
      </c>
      <c r="E1569" s="2">
        <v>1.95</v>
      </c>
      <c r="F1569" s="2">
        <v>0.3</v>
      </c>
      <c r="G1569" s="2">
        <v>10.05</v>
      </c>
      <c r="H1569" s="27">
        <v>52.5</v>
      </c>
      <c r="I1569" s="2">
        <v>0</v>
      </c>
    </row>
    <row r="1570" spans="1:9" s="59" customFormat="1" ht="24.75" customHeight="1">
      <c r="A1570" s="341" t="s">
        <v>12</v>
      </c>
      <c r="B1570" s="341"/>
      <c r="C1570" s="341"/>
      <c r="D1570" s="316">
        <f aca="true" t="shared" si="12" ref="D1570:I1570">D1571+D1573</f>
        <v>230</v>
      </c>
      <c r="E1570" s="50">
        <f t="shared" si="12"/>
        <v>3</v>
      </c>
      <c r="F1570" s="50">
        <f t="shared" si="12"/>
        <v>6.5</v>
      </c>
      <c r="G1570" s="50">
        <f t="shared" si="12"/>
        <v>27.5</v>
      </c>
      <c r="H1570" s="40">
        <f t="shared" si="12"/>
        <v>180.5</v>
      </c>
      <c r="I1570" s="40">
        <f t="shared" si="12"/>
        <v>7.9</v>
      </c>
    </row>
    <row r="1571" spans="1:9" s="59" customFormat="1" ht="43.5" customHeight="1">
      <c r="A1571" s="334" t="s">
        <v>379</v>
      </c>
      <c r="B1571" s="334"/>
      <c r="C1571" s="334"/>
      <c r="D1571" s="184">
        <v>30</v>
      </c>
      <c r="E1571" s="29">
        <v>2.8</v>
      </c>
      <c r="F1571" s="29">
        <v>6.5</v>
      </c>
      <c r="G1571" s="29">
        <v>9.5</v>
      </c>
      <c r="H1571" s="92">
        <f>E1571*4+F1571*9+G1571*4</f>
        <v>107.7</v>
      </c>
      <c r="I1571" s="30">
        <v>0</v>
      </c>
    </row>
    <row r="1572" spans="1:10" s="59" customFormat="1" ht="43.5" customHeight="1">
      <c r="A1572" s="334" t="s">
        <v>380</v>
      </c>
      <c r="B1572" s="334"/>
      <c r="C1572" s="334"/>
      <c r="D1572" s="184">
        <v>30</v>
      </c>
      <c r="E1572" s="29"/>
      <c r="F1572" s="29"/>
      <c r="G1572" s="29"/>
      <c r="H1572" s="27"/>
      <c r="I1572" s="29"/>
      <c r="J1572" s="130"/>
    </row>
    <row r="1573" spans="1:10" s="59" customFormat="1" ht="24.75" customHeight="1">
      <c r="A1573" s="213" t="s">
        <v>150</v>
      </c>
      <c r="B1573" s="184">
        <v>200</v>
      </c>
      <c r="C1573" s="184">
        <v>200</v>
      </c>
      <c r="D1573" s="184">
        <v>200</v>
      </c>
      <c r="E1573" s="29">
        <v>0.2</v>
      </c>
      <c r="F1573" s="29">
        <v>0</v>
      </c>
      <c r="G1573" s="29">
        <v>18</v>
      </c>
      <c r="H1573" s="27">
        <f>E1573*4+F1573*9+G1573*4</f>
        <v>72.8</v>
      </c>
      <c r="I1573" s="30">
        <v>7.9</v>
      </c>
      <c r="J1573" s="130"/>
    </row>
    <row r="1574" spans="1:10" s="59" customFormat="1" ht="24.75" customHeight="1">
      <c r="A1574" s="338" t="s">
        <v>237</v>
      </c>
      <c r="B1574" s="338"/>
      <c r="C1574" s="338"/>
      <c r="D1574" s="318">
        <f>120+D1588+D1589</f>
        <v>400</v>
      </c>
      <c r="E1574" s="102">
        <f>E1575+E1588+E1589</f>
        <v>15.9</v>
      </c>
      <c r="F1574" s="102">
        <f>F1575+F1588+F1589</f>
        <v>12.219999999999999</v>
      </c>
      <c r="G1574" s="102">
        <f>G1575+G1588+G1589</f>
        <v>44.3</v>
      </c>
      <c r="H1574" s="103">
        <f>H1575+H1588+H1589</f>
        <v>349.58</v>
      </c>
      <c r="I1574" s="103">
        <f>I1575+I1588+I1589</f>
        <v>9.719999999999999</v>
      </c>
      <c r="J1574" s="130"/>
    </row>
    <row r="1575" spans="1:10" s="59" customFormat="1" ht="43.5" customHeight="1">
      <c r="A1575" s="334" t="s">
        <v>381</v>
      </c>
      <c r="B1575" s="334"/>
      <c r="C1575" s="334"/>
      <c r="D1575" s="184" t="s">
        <v>290</v>
      </c>
      <c r="E1575" s="29">
        <v>9.5</v>
      </c>
      <c r="F1575" s="29">
        <v>8.1</v>
      </c>
      <c r="G1575" s="29">
        <v>14.2</v>
      </c>
      <c r="H1575" s="27">
        <f>E1575*4+F1575*9+G1575*4</f>
        <v>167.7</v>
      </c>
      <c r="I1575" s="30">
        <v>0.62</v>
      </c>
      <c r="J1575" s="130"/>
    </row>
    <row r="1576" spans="1:9" s="59" customFormat="1" ht="24.75" customHeight="1">
      <c r="A1576" s="108" t="s">
        <v>72</v>
      </c>
      <c r="B1576" s="74">
        <v>76</v>
      </c>
      <c r="C1576" s="74">
        <v>75</v>
      </c>
      <c r="D1576" s="96"/>
      <c r="E1576" s="2"/>
      <c r="F1576" s="2"/>
      <c r="G1576" s="2"/>
      <c r="H1576" s="2"/>
      <c r="I1576" s="30"/>
    </row>
    <row r="1577" spans="1:10" s="59" customFormat="1" ht="24.75" customHeight="1">
      <c r="A1577" s="70" t="s">
        <v>61</v>
      </c>
      <c r="B1577" s="7">
        <v>8</v>
      </c>
      <c r="C1577" s="7">
        <v>8</v>
      </c>
      <c r="D1577" s="96"/>
      <c r="E1577" s="2"/>
      <c r="F1577" s="2"/>
      <c r="G1577" s="2"/>
      <c r="H1577" s="2"/>
      <c r="I1577" s="8"/>
      <c r="J1577" s="130"/>
    </row>
    <row r="1578" spans="1:10" s="59" customFormat="1" ht="24.75" customHeight="1">
      <c r="A1578" s="70" t="s">
        <v>102</v>
      </c>
      <c r="B1578" s="7">
        <v>9</v>
      </c>
      <c r="C1578" s="7">
        <v>9</v>
      </c>
      <c r="D1578" s="96"/>
      <c r="E1578" s="2"/>
      <c r="F1578" s="2"/>
      <c r="G1578" s="2"/>
      <c r="H1578" s="3"/>
      <c r="I1578" s="8"/>
      <c r="J1578" s="130"/>
    </row>
    <row r="1579" spans="1:10" s="59" customFormat="1" ht="24.75" customHeight="1">
      <c r="A1579" s="108" t="s">
        <v>42</v>
      </c>
      <c r="B1579" s="74">
        <v>8</v>
      </c>
      <c r="C1579" s="74">
        <v>8</v>
      </c>
      <c r="D1579" s="96"/>
      <c r="E1579" s="81"/>
      <c r="F1579" s="81"/>
      <c r="G1579" s="81"/>
      <c r="H1579" s="81"/>
      <c r="I1579" s="95"/>
      <c r="J1579" s="130"/>
    </row>
    <row r="1580" spans="1:10" s="59" customFormat="1" ht="24.75" customHeight="1">
      <c r="A1580" s="108" t="s">
        <v>60</v>
      </c>
      <c r="B1580" s="81">
        <v>10.2</v>
      </c>
      <c r="C1580" s="74">
        <v>10</v>
      </c>
      <c r="D1580" s="96"/>
      <c r="E1580" s="81"/>
      <c r="F1580" s="81"/>
      <c r="G1580" s="81"/>
      <c r="H1580" s="81"/>
      <c r="I1580" s="95"/>
      <c r="J1580" s="130"/>
    </row>
    <row r="1581" spans="1:10" s="59" customFormat="1" ht="24.75" customHeight="1">
      <c r="A1581" s="105" t="s">
        <v>135</v>
      </c>
      <c r="B1581" s="74">
        <v>5</v>
      </c>
      <c r="C1581" s="74">
        <v>5</v>
      </c>
      <c r="D1581" s="96"/>
      <c r="E1581" s="81"/>
      <c r="F1581" s="81"/>
      <c r="G1581" s="81"/>
      <c r="H1581" s="76"/>
      <c r="I1581" s="234"/>
      <c r="J1581" s="130"/>
    </row>
    <row r="1582" spans="1:10" s="59" customFormat="1" ht="24.75" customHeight="1">
      <c r="A1582" s="105" t="s">
        <v>106</v>
      </c>
      <c r="B1582" s="74">
        <v>3</v>
      </c>
      <c r="C1582" s="74">
        <v>3</v>
      </c>
      <c r="D1582" s="96"/>
      <c r="E1582" s="81"/>
      <c r="F1582" s="81"/>
      <c r="G1582" s="81"/>
      <c r="H1582" s="76"/>
      <c r="I1582" s="234"/>
      <c r="J1582" s="130"/>
    </row>
    <row r="1583" spans="1:10" s="59" customFormat="1" ht="24.75" customHeight="1">
      <c r="A1583" s="105" t="s">
        <v>213</v>
      </c>
      <c r="B1583" s="95">
        <v>0.01</v>
      </c>
      <c r="C1583" s="95">
        <v>0.01</v>
      </c>
      <c r="D1583" s="96"/>
      <c r="E1583" s="81"/>
      <c r="F1583" s="81"/>
      <c r="G1583" s="81"/>
      <c r="H1583" s="76"/>
      <c r="I1583" s="234"/>
      <c r="J1583" s="130"/>
    </row>
    <row r="1584" spans="1:10" s="59" customFormat="1" ht="24.75" customHeight="1">
      <c r="A1584" s="71" t="s">
        <v>140</v>
      </c>
      <c r="B1584" s="74">
        <v>3</v>
      </c>
      <c r="C1584" s="74">
        <v>3</v>
      </c>
      <c r="D1584" s="96"/>
      <c r="E1584" s="81"/>
      <c r="F1584" s="81"/>
      <c r="G1584" s="81"/>
      <c r="H1584" s="76"/>
      <c r="I1584" s="234"/>
      <c r="J1584" s="130"/>
    </row>
    <row r="1585" spans="1:10" s="59" customFormat="1" ht="24.75" customHeight="1">
      <c r="A1585" s="108" t="s">
        <v>57</v>
      </c>
      <c r="B1585" s="74">
        <v>3</v>
      </c>
      <c r="C1585" s="74">
        <v>3</v>
      </c>
      <c r="D1585" s="96"/>
      <c r="E1585" s="81"/>
      <c r="F1585" s="81"/>
      <c r="G1585" s="81"/>
      <c r="H1585" s="76"/>
      <c r="I1585" s="67"/>
      <c r="J1585" s="130"/>
    </row>
    <row r="1586" spans="1:10" s="59" customFormat="1" ht="43.5" customHeight="1">
      <c r="A1586" s="108" t="s">
        <v>337</v>
      </c>
      <c r="B1586" s="81">
        <v>0.3</v>
      </c>
      <c r="C1586" s="81">
        <v>0.3</v>
      </c>
      <c r="D1586" s="96"/>
      <c r="E1586" s="81"/>
      <c r="F1586" s="81"/>
      <c r="G1586" s="81"/>
      <c r="H1586" s="76"/>
      <c r="I1586" s="67"/>
      <c r="J1586" s="130"/>
    </row>
    <row r="1587" spans="1:10" s="59" customFormat="1" ht="24.75" customHeight="1">
      <c r="A1587" s="71" t="s">
        <v>134</v>
      </c>
      <c r="B1587" s="76">
        <v>20</v>
      </c>
      <c r="C1587" s="76">
        <v>20</v>
      </c>
      <c r="D1587" s="94"/>
      <c r="E1587" s="81"/>
      <c r="F1587" s="81"/>
      <c r="G1587" s="81"/>
      <c r="H1587" s="76"/>
      <c r="I1587" s="234"/>
      <c r="J1587" s="130"/>
    </row>
    <row r="1588" spans="1:10" s="59" customFormat="1" ht="43.5" customHeight="1">
      <c r="A1588" s="312" t="s">
        <v>119</v>
      </c>
      <c r="B1588" s="48">
        <v>189</v>
      </c>
      <c r="C1588" s="48">
        <v>180</v>
      </c>
      <c r="D1588" s="196">
        <v>180</v>
      </c>
      <c r="E1588" s="197">
        <v>4.9</v>
      </c>
      <c r="F1588" s="197">
        <v>4</v>
      </c>
      <c r="G1588" s="197">
        <v>7.9</v>
      </c>
      <c r="H1588" s="92">
        <v>86</v>
      </c>
      <c r="I1588" s="30">
        <v>0.9</v>
      </c>
      <c r="J1588" s="130"/>
    </row>
    <row r="1589" spans="1:10" s="59" customFormat="1" ht="43.5" customHeight="1">
      <c r="A1589" s="334" t="s">
        <v>321</v>
      </c>
      <c r="B1589" s="334"/>
      <c r="C1589" s="334"/>
      <c r="D1589" s="319">
        <v>100</v>
      </c>
      <c r="E1589" s="98">
        <v>1.5</v>
      </c>
      <c r="F1589" s="98">
        <v>0.12</v>
      </c>
      <c r="G1589" s="98">
        <v>22.2</v>
      </c>
      <c r="H1589" s="27">
        <f>E1589*4+F1589*9+G1589*4</f>
        <v>95.88</v>
      </c>
      <c r="I1589" s="30">
        <v>8.2</v>
      </c>
      <c r="J1589" s="130"/>
    </row>
    <row r="1590" spans="1:10" s="59" customFormat="1" ht="24.75" customHeight="1">
      <c r="A1590" s="341" t="s">
        <v>23</v>
      </c>
      <c r="B1590" s="342"/>
      <c r="C1590" s="342"/>
      <c r="D1590" s="342"/>
      <c r="E1590" s="50">
        <f>E1475+E1496+E1570+E1494+E1574</f>
        <v>52.01</v>
      </c>
      <c r="F1590" s="50">
        <f>F1475+F1496+F1570+F1494+F1574</f>
        <v>47.47</v>
      </c>
      <c r="G1590" s="50">
        <f>G1475+G1496+G1570+G1494+G1574</f>
        <v>179.79000000000002</v>
      </c>
      <c r="H1590" s="40">
        <f>H1475+H1496+H1570+H1494+H1574</f>
        <v>1355.03</v>
      </c>
      <c r="I1590" s="50">
        <f>I1475+I1496+I1570+I1494+I1574</f>
        <v>54.97</v>
      </c>
      <c r="J1590" s="130"/>
    </row>
    <row r="1591" spans="1:10" s="59" customFormat="1" ht="24.75" customHeight="1">
      <c r="A1591" s="336" t="s">
        <v>382</v>
      </c>
      <c r="B1591" s="336"/>
      <c r="C1591" s="336"/>
      <c r="D1591" s="336"/>
      <c r="E1591" s="336"/>
      <c r="F1591" s="336"/>
      <c r="G1591" s="336"/>
      <c r="H1591" s="336"/>
      <c r="I1591" s="336"/>
      <c r="J1591" s="130"/>
    </row>
    <row r="1592" spans="1:10" s="59" customFormat="1" ht="24.75" customHeight="1">
      <c r="A1592" s="340" t="s">
        <v>1</v>
      </c>
      <c r="B1592" s="340" t="s">
        <v>2</v>
      </c>
      <c r="C1592" s="340" t="s">
        <v>3</v>
      </c>
      <c r="D1592" s="340" t="s">
        <v>4</v>
      </c>
      <c r="E1592" s="340"/>
      <c r="F1592" s="340"/>
      <c r="G1592" s="340"/>
      <c r="H1592" s="340"/>
      <c r="I1592" s="229" t="s">
        <v>230</v>
      </c>
      <c r="J1592" s="130"/>
    </row>
    <row r="1593" spans="1:12" s="59" customFormat="1" ht="24.75" customHeight="1">
      <c r="A1593" s="340"/>
      <c r="B1593" s="340"/>
      <c r="C1593" s="340"/>
      <c r="D1593" s="78" t="s">
        <v>5</v>
      </c>
      <c r="E1593" s="288" t="s">
        <v>6</v>
      </c>
      <c r="F1593" s="288" t="s">
        <v>7</v>
      </c>
      <c r="G1593" s="288" t="s">
        <v>8</v>
      </c>
      <c r="H1593" s="89" t="s">
        <v>9</v>
      </c>
      <c r="I1593" s="229" t="s">
        <v>92</v>
      </c>
      <c r="J1593" s="130"/>
      <c r="K1593" s="130" t="s">
        <v>382</v>
      </c>
      <c r="L1593" s="130"/>
    </row>
    <row r="1594" spans="1:12" s="59" customFormat="1" ht="24.75" customHeight="1">
      <c r="A1594" s="341" t="s">
        <v>10</v>
      </c>
      <c r="B1594" s="341"/>
      <c r="C1594" s="341"/>
      <c r="D1594" s="110">
        <f>D1595+D1601+D1604</f>
        <v>354</v>
      </c>
      <c r="E1594" s="50">
        <f>SUM(E1595:E1607)</f>
        <v>8.4</v>
      </c>
      <c r="F1594" s="50">
        <f>SUM(F1595:F1607)</f>
        <v>10.15</v>
      </c>
      <c r="G1594" s="50">
        <f>SUM(G1595:G1607)</f>
        <v>39.1</v>
      </c>
      <c r="H1594" s="40">
        <f>SUM(H1595:H1607)</f>
        <v>281.35</v>
      </c>
      <c r="I1594" s="50">
        <f>SUM(I1595:I1607)</f>
        <v>2.3449999999999998</v>
      </c>
      <c r="K1594" s="43" t="s">
        <v>38</v>
      </c>
      <c r="L1594" s="130">
        <f>D1673+D1701</f>
        <v>40</v>
      </c>
    </row>
    <row r="1595" spans="1:12" s="59" customFormat="1" ht="43.5" customHeight="1">
      <c r="A1595" s="343" t="s">
        <v>207</v>
      </c>
      <c r="B1595" s="343"/>
      <c r="C1595" s="343"/>
      <c r="D1595" s="184">
        <v>150</v>
      </c>
      <c r="E1595" s="29">
        <v>6.3</v>
      </c>
      <c r="F1595" s="29">
        <v>6.15</v>
      </c>
      <c r="G1595" s="29">
        <v>19.5</v>
      </c>
      <c r="H1595" s="27">
        <f>E1595*4+F1595*9+G1595*4</f>
        <v>158.55</v>
      </c>
      <c r="I1595" s="161">
        <v>0.345</v>
      </c>
      <c r="K1595" s="44" t="s">
        <v>39</v>
      </c>
      <c r="L1595" s="132">
        <f>C1602+C1662+C1694+D1699+D1675</f>
        <v>93.5</v>
      </c>
    </row>
    <row r="1596" spans="1:12" s="59" customFormat="1" ht="24.75" customHeight="1">
      <c r="A1596" s="86" t="s">
        <v>197</v>
      </c>
      <c r="B1596" s="34">
        <v>18</v>
      </c>
      <c r="C1596" s="34">
        <v>18</v>
      </c>
      <c r="D1596" s="184"/>
      <c r="E1596" s="29"/>
      <c r="F1596" s="29"/>
      <c r="G1596" s="29"/>
      <c r="H1596" s="27"/>
      <c r="I1596" s="198"/>
      <c r="K1596" s="44" t="s">
        <v>98</v>
      </c>
      <c r="L1596" s="132"/>
    </row>
    <row r="1597" spans="1:12" s="59" customFormat="1" ht="24.75" customHeight="1">
      <c r="A1597" s="90" t="s">
        <v>90</v>
      </c>
      <c r="B1597" s="34">
        <v>137</v>
      </c>
      <c r="C1597" s="34">
        <v>137</v>
      </c>
      <c r="D1597" s="184"/>
      <c r="E1597" s="29"/>
      <c r="F1597" s="29"/>
      <c r="G1597" s="29"/>
      <c r="H1597" s="27"/>
      <c r="I1597" s="184"/>
      <c r="K1597" s="45" t="s">
        <v>99</v>
      </c>
      <c r="L1597" s="132">
        <f>C1596+C1691</f>
        <v>28</v>
      </c>
    </row>
    <row r="1598" spans="1:12" s="59" customFormat="1" ht="24.75" customHeight="1">
      <c r="A1598" s="86" t="s">
        <v>42</v>
      </c>
      <c r="B1598" s="47">
        <v>2.5</v>
      </c>
      <c r="C1598" s="47">
        <v>2.5</v>
      </c>
      <c r="D1598" s="184"/>
      <c r="E1598" s="29"/>
      <c r="F1598" s="29"/>
      <c r="G1598" s="29"/>
      <c r="H1598" s="27"/>
      <c r="I1598" s="198"/>
      <c r="K1598" s="45" t="s">
        <v>81</v>
      </c>
      <c r="L1598" s="132"/>
    </row>
    <row r="1599" spans="1:12" s="59" customFormat="1" ht="24.75" customHeight="1">
      <c r="A1599" s="192" t="s">
        <v>91</v>
      </c>
      <c r="B1599" s="47">
        <v>0.8</v>
      </c>
      <c r="C1599" s="47">
        <v>0.8</v>
      </c>
      <c r="D1599" s="184"/>
      <c r="E1599" s="29"/>
      <c r="F1599" s="29"/>
      <c r="G1599" s="29"/>
      <c r="H1599" s="27"/>
      <c r="I1599" s="198"/>
      <c r="K1599" s="44" t="s">
        <v>26</v>
      </c>
      <c r="L1599" s="132">
        <f>C1624+C1681+C1665</f>
        <v>258</v>
      </c>
    </row>
    <row r="1600" spans="1:12" s="59" customFormat="1" ht="24.75" customHeight="1">
      <c r="A1600" s="90" t="s">
        <v>43</v>
      </c>
      <c r="B1600" s="34">
        <v>3</v>
      </c>
      <c r="C1600" s="34">
        <v>3</v>
      </c>
      <c r="D1600" s="184"/>
      <c r="E1600" s="29"/>
      <c r="F1600" s="29"/>
      <c r="G1600" s="29"/>
      <c r="H1600" s="27"/>
      <c r="I1600" s="198"/>
      <c r="K1600" s="44" t="s">
        <v>28</v>
      </c>
      <c r="L1600" s="132">
        <f>C1612+C1629+C1631+C1660+C1685+C1686+C1689</f>
        <v>211</v>
      </c>
    </row>
    <row r="1601" spans="1:12" s="59" customFormat="1" ht="43.5" customHeight="1">
      <c r="A1601" s="351" t="s">
        <v>309</v>
      </c>
      <c r="B1601" s="351"/>
      <c r="C1601" s="351"/>
      <c r="D1601" s="115" t="s">
        <v>310</v>
      </c>
      <c r="E1601" s="98">
        <v>2</v>
      </c>
      <c r="F1601" s="98">
        <v>4</v>
      </c>
      <c r="G1601" s="98">
        <v>7.5</v>
      </c>
      <c r="H1601" s="27">
        <f>E1601*4+F1601*9+G1601*4</f>
        <v>74</v>
      </c>
      <c r="I1601" s="30">
        <v>0</v>
      </c>
      <c r="K1601" s="44" t="s">
        <v>25</v>
      </c>
      <c r="L1601" s="130">
        <f>C1607</f>
        <v>5</v>
      </c>
    </row>
    <row r="1602" spans="1:12" s="59" customFormat="1" ht="24.75" customHeight="1">
      <c r="A1602" s="90" t="s">
        <v>46</v>
      </c>
      <c r="B1602" s="48">
        <v>20</v>
      </c>
      <c r="C1602" s="48">
        <v>20</v>
      </c>
      <c r="D1602" s="48"/>
      <c r="E1602" s="116"/>
      <c r="F1602" s="116"/>
      <c r="G1602" s="116"/>
      <c r="H1602" s="177"/>
      <c r="I1602" s="97"/>
      <c r="K1602" s="44" t="s">
        <v>29</v>
      </c>
      <c r="L1602" s="132">
        <f>C1671</f>
        <v>12</v>
      </c>
    </row>
    <row r="1603" spans="1:12" s="59" customFormat="1" ht="24.75" customHeight="1">
      <c r="A1603" s="63" t="s">
        <v>311</v>
      </c>
      <c r="B1603" s="76">
        <v>4.5</v>
      </c>
      <c r="C1603" s="76">
        <v>4</v>
      </c>
      <c r="D1603" s="48"/>
      <c r="E1603" s="116"/>
      <c r="F1603" s="116"/>
      <c r="G1603" s="116"/>
      <c r="H1603" s="177"/>
      <c r="I1603" s="97"/>
      <c r="K1603" s="44" t="s">
        <v>85</v>
      </c>
      <c r="L1603" s="130">
        <f>D1609</f>
        <v>100</v>
      </c>
    </row>
    <row r="1604" spans="1:12" s="59" customFormat="1" ht="24.75" customHeight="1">
      <c r="A1604" s="343" t="s">
        <v>114</v>
      </c>
      <c r="B1604" s="343"/>
      <c r="C1604" s="343"/>
      <c r="D1604" s="184">
        <v>180</v>
      </c>
      <c r="E1604" s="29">
        <v>0.1</v>
      </c>
      <c r="F1604" s="29">
        <v>0</v>
      </c>
      <c r="G1604" s="29">
        <v>12.1</v>
      </c>
      <c r="H1604" s="27">
        <f>E1604*4+F1604*9+G1604*4</f>
        <v>48.8</v>
      </c>
      <c r="I1604" s="30">
        <v>2</v>
      </c>
      <c r="K1604" s="46" t="s">
        <v>86</v>
      </c>
      <c r="L1604" s="130"/>
    </row>
    <row r="1605" spans="1:12" s="59" customFormat="1" ht="24.75" customHeight="1">
      <c r="A1605" s="90" t="s">
        <v>44</v>
      </c>
      <c r="B1605" s="48">
        <v>0.4</v>
      </c>
      <c r="C1605" s="48">
        <v>0.4</v>
      </c>
      <c r="D1605" s="48"/>
      <c r="E1605" s="96"/>
      <c r="F1605" s="96"/>
      <c r="G1605" s="96"/>
      <c r="H1605" s="49"/>
      <c r="I1605" s="97"/>
      <c r="K1605" s="44" t="s">
        <v>24</v>
      </c>
      <c r="L1605" s="132">
        <f>C1598+C1606+C1672+C1698</f>
        <v>31.5</v>
      </c>
    </row>
    <row r="1606" spans="1:12" s="59" customFormat="1" ht="24.75" customHeight="1">
      <c r="A1606" s="63" t="s">
        <v>42</v>
      </c>
      <c r="B1606" s="76">
        <v>12</v>
      </c>
      <c r="C1606" s="76">
        <v>12</v>
      </c>
      <c r="D1606" s="48"/>
      <c r="E1606" s="81"/>
      <c r="F1606" s="81"/>
      <c r="G1606" s="81"/>
      <c r="H1606" s="49"/>
      <c r="I1606" s="8"/>
      <c r="K1606" s="44" t="s">
        <v>30</v>
      </c>
      <c r="L1606" s="130"/>
    </row>
    <row r="1607" spans="1:12" s="59" customFormat="1" ht="24.75" customHeight="1">
      <c r="A1607" s="63" t="s">
        <v>45</v>
      </c>
      <c r="B1607" s="76">
        <v>6</v>
      </c>
      <c r="C1607" s="76">
        <v>5</v>
      </c>
      <c r="D1607" s="48"/>
      <c r="E1607" s="81"/>
      <c r="F1607" s="81"/>
      <c r="G1607" s="81"/>
      <c r="H1607" s="49"/>
      <c r="I1607" s="95"/>
      <c r="K1607" s="44" t="s">
        <v>145</v>
      </c>
      <c r="L1607" s="130"/>
    </row>
    <row r="1608" spans="1:11" ht="24.75" customHeight="1">
      <c r="A1608" s="352" t="s">
        <v>105</v>
      </c>
      <c r="B1608" s="352"/>
      <c r="C1608" s="352"/>
      <c r="D1608" s="185"/>
      <c r="E1608" s="50">
        <f>E1609</f>
        <v>0.8</v>
      </c>
      <c r="F1608" s="50">
        <f>F1609</f>
        <v>0.2</v>
      </c>
      <c r="G1608" s="50">
        <f>G1609</f>
        <v>15.8</v>
      </c>
      <c r="H1608" s="40">
        <f>H1609</f>
        <v>68.2</v>
      </c>
      <c r="I1608" s="50">
        <f>I1609</f>
        <v>4</v>
      </c>
      <c r="K1608" s="43" t="s">
        <v>147</v>
      </c>
    </row>
    <row r="1609" spans="1:12" ht="24.75" customHeight="1">
      <c r="A1609" s="312" t="s">
        <v>158</v>
      </c>
      <c r="B1609" s="184">
        <v>100</v>
      </c>
      <c r="C1609" s="184">
        <v>100</v>
      </c>
      <c r="D1609" s="184">
        <v>100</v>
      </c>
      <c r="E1609" s="29">
        <v>0.8</v>
      </c>
      <c r="F1609" s="29">
        <v>0.2</v>
      </c>
      <c r="G1609" s="29">
        <v>15.8</v>
      </c>
      <c r="H1609" s="27">
        <f>E1609*4+F1609*9+G1609*4</f>
        <v>68.2</v>
      </c>
      <c r="I1609" s="30">
        <v>4</v>
      </c>
      <c r="K1609" s="44" t="s">
        <v>31</v>
      </c>
      <c r="L1609" s="130">
        <f>C1605</f>
        <v>0.4</v>
      </c>
    </row>
    <row r="1610" spans="1:12" ht="24.75" customHeight="1">
      <c r="A1610" s="341" t="s">
        <v>11</v>
      </c>
      <c r="B1610" s="341"/>
      <c r="C1610" s="341"/>
      <c r="D1610" s="316">
        <f>D1611+215+D1653+D1664+D1670</f>
        <v>545</v>
      </c>
      <c r="E1610" s="50">
        <f>E1611+E1621+E1653++E1670+E1673+E1664</f>
        <v>17.57142857142857</v>
      </c>
      <c r="F1610" s="50">
        <f>F1611+F1621+F1653++F1670+F1673+F1664</f>
        <v>15.342857142857142</v>
      </c>
      <c r="G1610" s="50">
        <f>G1611+G1621+G1653++G1670+G1673+G1664</f>
        <v>49.62857142857143</v>
      </c>
      <c r="H1610" s="40">
        <f>H1611+H1621+H1653++H1670+H1673+H1664</f>
        <v>408.9428571428572</v>
      </c>
      <c r="I1610" s="50">
        <f>I1611+I1621+I1653++I1670+I1673+I1664</f>
        <v>7.15</v>
      </c>
      <c r="K1610" s="44" t="s">
        <v>100</v>
      </c>
      <c r="L1610" s="132">
        <f>C1656</f>
        <v>38</v>
      </c>
    </row>
    <row r="1611" spans="1:11" ht="43.5" customHeight="1">
      <c r="A1611" s="339" t="s">
        <v>234</v>
      </c>
      <c r="B1611" s="365"/>
      <c r="C1611" s="365"/>
      <c r="D1611" s="184">
        <v>60</v>
      </c>
      <c r="E1611" s="2">
        <v>0.9</v>
      </c>
      <c r="F1611" s="2">
        <v>3</v>
      </c>
      <c r="G1611" s="2">
        <v>4.5</v>
      </c>
      <c r="H1611" s="27">
        <f>E1611*4+F1611*9+G1611*4</f>
        <v>48.6</v>
      </c>
      <c r="I1611" s="8">
        <v>1.3</v>
      </c>
      <c r="K1611" s="43" t="s">
        <v>88</v>
      </c>
    </row>
    <row r="1612" spans="1:12" ht="24.75" customHeight="1">
      <c r="A1612" s="26" t="s">
        <v>80</v>
      </c>
      <c r="B1612" s="74">
        <f>C1612*1.25</f>
        <v>78.75</v>
      </c>
      <c r="C1612" s="74">
        <v>63</v>
      </c>
      <c r="D1612" s="48"/>
      <c r="E1612" s="81"/>
      <c r="F1612" s="81"/>
      <c r="G1612" s="81"/>
      <c r="H1612" s="49"/>
      <c r="I1612" s="230"/>
      <c r="K1612" s="44" t="s">
        <v>32</v>
      </c>
      <c r="L1612" s="132">
        <f>C1654</f>
        <v>18</v>
      </c>
    </row>
    <row r="1613" spans="1:12" ht="24.75" customHeight="1">
      <c r="A1613" s="63" t="s">
        <v>47</v>
      </c>
      <c r="B1613" s="74">
        <f>C1613*1.33</f>
        <v>83.79</v>
      </c>
      <c r="C1613" s="74">
        <v>63</v>
      </c>
      <c r="D1613" s="48"/>
      <c r="E1613" s="81"/>
      <c r="F1613" s="81"/>
      <c r="G1613" s="81"/>
      <c r="H1613" s="74"/>
      <c r="I1613" s="81"/>
      <c r="K1613" s="46" t="s">
        <v>33</v>
      </c>
      <c r="L1613" s="132">
        <f>C1597+C1697</f>
        <v>237</v>
      </c>
    </row>
    <row r="1614" spans="1:12" ht="24.75" customHeight="1">
      <c r="A1614" s="63" t="s">
        <v>48</v>
      </c>
      <c r="B1614" s="74">
        <v>3</v>
      </c>
      <c r="C1614" s="74">
        <v>3</v>
      </c>
      <c r="D1614" s="48"/>
      <c r="E1614" s="81"/>
      <c r="F1614" s="81"/>
      <c r="G1614" s="81"/>
      <c r="H1614" s="27"/>
      <c r="I1614" s="230"/>
      <c r="K1614" s="43" t="s">
        <v>34</v>
      </c>
      <c r="L1614" s="132"/>
    </row>
    <row r="1615" spans="1:12" ht="24.75" customHeight="1">
      <c r="A1615" s="333" t="s">
        <v>139</v>
      </c>
      <c r="B1615" s="333"/>
      <c r="C1615" s="333"/>
      <c r="D1615" s="333"/>
      <c r="E1615" s="333"/>
      <c r="F1615" s="333"/>
      <c r="G1615" s="333"/>
      <c r="H1615" s="333"/>
      <c r="I1615" s="333"/>
      <c r="K1615" s="43" t="s">
        <v>35</v>
      </c>
      <c r="L1615" s="130">
        <f>C1632+C1693</f>
        <v>10</v>
      </c>
    </row>
    <row r="1616" spans="1:12" ht="43.5" customHeight="1">
      <c r="A1616" s="334" t="s">
        <v>383</v>
      </c>
      <c r="B1616" s="334"/>
      <c r="C1616" s="334"/>
      <c r="D1616" s="184">
        <v>60</v>
      </c>
      <c r="E1616" s="29">
        <v>0.6</v>
      </c>
      <c r="F1616" s="29">
        <v>3</v>
      </c>
      <c r="G1616" s="29">
        <v>2.3</v>
      </c>
      <c r="H1616" s="92">
        <f>E1616*4+F1616*9+G1616*4</f>
        <v>38.599999999999994</v>
      </c>
      <c r="I1616" s="30">
        <v>15</v>
      </c>
      <c r="K1616" s="44" t="s">
        <v>101</v>
      </c>
      <c r="L1616" s="130">
        <f>C1603</f>
        <v>4</v>
      </c>
    </row>
    <row r="1617" spans="1:12" ht="24.75" customHeight="1">
      <c r="A1617" s="26" t="s">
        <v>384</v>
      </c>
      <c r="B1617" s="39">
        <f>C1617*1.02</f>
        <v>61.2</v>
      </c>
      <c r="C1617" s="33">
        <v>60</v>
      </c>
      <c r="D1617" s="34"/>
      <c r="E1617" s="82"/>
      <c r="F1617" s="82"/>
      <c r="G1617" s="82"/>
      <c r="H1617" s="39"/>
      <c r="I1617" s="53"/>
      <c r="K1617" s="43" t="s">
        <v>36</v>
      </c>
      <c r="L1617" s="132">
        <f>C1600+C1628+C1690+C1669</f>
        <v>18.5</v>
      </c>
    </row>
    <row r="1618" spans="1:12" ht="24.75" customHeight="1">
      <c r="A1618" s="86" t="s">
        <v>373</v>
      </c>
      <c r="B1618" s="39">
        <f>C1618*1.05</f>
        <v>63</v>
      </c>
      <c r="C1618" s="33">
        <v>60</v>
      </c>
      <c r="D1618" s="34"/>
      <c r="E1618" s="82"/>
      <c r="F1618" s="82"/>
      <c r="G1618" s="82"/>
      <c r="H1618" s="39"/>
      <c r="I1618" s="53"/>
      <c r="K1618" s="43" t="s">
        <v>27</v>
      </c>
      <c r="L1618" s="132">
        <f>C1614+C1663</f>
        <v>4.5</v>
      </c>
    </row>
    <row r="1619" spans="1:12" ht="43.5" customHeight="1">
      <c r="A1619" s="71" t="s">
        <v>176</v>
      </c>
      <c r="B1619" s="76">
        <v>3</v>
      </c>
      <c r="C1619" s="76">
        <v>3</v>
      </c>
      <c r="D1619" s="99"/>
      <c r="E1619" s="83"/>
      <c r="F1619" s="83"/>
      <c r="G1619" s="2"/>
      <c r="H1619" s="3"/>
      <c r="I1619" s="8"/>
      <c r="K1619" s="44" t="s">
        <v>37</v>
      </c>
      <c r="L1619" s="132">
        <f>C1661+C1692</f>
        <v>11</v>
      </c>
    </row>
    <row r="1620" spans="1:12" ht="43.5" customHeight="1">
      <c r="A1620" s="90" t="s">
        <v>164</v>
      </c>
      <c r="B1620" s="76">
        <f>C1620*1.35</f>
        <v>2.7</v>
      </c>
      <c r="C1620" s="76">
        <v>2</v>
      </c>
      <c r="D1620" s="48"/>
      <c r="E1620" s="81"/>
      <c r="F1620" s="81"/>
      <c r="G1620" s="81"/>
      <c r="H1620" s="74"/>
      <c r="I1620" s="242"/>
      <c r="K1620" s="44" t="s">
        <v>141</v>
      </c>
      <c r="L1620" s="132"/>
    </row>
    <row r="1621" spans="1:11" ht="43.5" customHeight="1">
      <c r="A1621" s="353" t="s">
        <v>385</v>
      </c>
      <c r="B1621" s="356"/>
      <c r="C1621" s="356"/>
      <c r="D1621" s="267" t="s">
        <v>124</v>
      </c>
      <c r="E1621" s="6">
        <v>3.4</v>
      </c>
      <c r="F1621" s="6">
        <v>3.8</v>
      </c>
      <c r="G1621" s="6">
        <v>8.2</v>
      </c>
      <c r="H1621" s="27">
        <f>E1621*4+F1621*9+G1621*4</f>
        <v>80.6</v>
      </c>
      <c r="I1621" s="8">
        <v>1.63</v>
      </c>
      <c r="K1621" s="44" t="s">
        <v>142</v>
      </c>
    </row>
    <row r="1622" spans="1:9" ht="24.75" customHeight="1">
      <c r="A1622" s="69" t="s">
        <v>49</v>
      </c>
      <c r="B1622" s="57">
        <f>C1622*1.35</f>
        <v>21.6</v>
      </c>
      <c r="C1622" s="75">
        <v>16</v>
      </c>
      <c r="D1622" s="48"/>
      <c r="E1622" s="81"/>
      <c r="F1622" s="81"/>
      <c r="G1622" s="81"/>
      <c r="H1622" s="49"/>
      <c r="I1622" s="8"/>
    </row>
    <row r="1623" spans="1:9" ht="24.75" customHeight="1">
      <c r="A1623" s="69" t="s">
        <v>50</v>
      </c>
      <c r="B1623" s="57">
        <f>C1623*1.18</f>
        <v>18.88</v>
      </c>
      <c r="C1623" s="75">
        <v>16</v>
      </c>
      <c r="D1623" s="48"/>
      <c r="E1623" s="81"/>
      <c r="F1623" s="81"/>
      <c r="G1623" s="81"/>
      <c r="H1623" s="49"/>
      <c r="I1623" s="8"/>
    </row>
    <row r="1624" spans="1:9" ht="24.75" customHeight="1">
      <c r="A1624" s="63" t="s">
        <v>51</v>
      </c>
      <c r="B1624" s="49">
        <f>C1624*1.33</f>
        <v>58.52</v>
      </c>
      <c r="C1624" s="76">
        <v>44</v>
      </c>
      <c r="D1624" s="48"/>
      <c r="E1624" s="81"/>
      <c r="F1624" s="81"/>
      <c r="G1624" s="81"/>
      <c r="H1624" s="49"/>
      <c r="I1624" s="8"/>
    </row>
    <row r="1625" spans="1:9" ht="24.75" customHeight="1">
      <c r="A1625" s="63" t="s">
        <v>52</v>
      </c>
      <c r="B1625" s="49">
        <f>C1625*1.43</f>
        <v>62.919999999999995</v>
      </c>
      <c r="C1625" s="76">
        <v>44</v>
      </c>
      <c r="D1625" s="48"/>
      <c r="E1625" s="81"/>
      <c r="F1625" s="81"/>
      <c r="G1625" s="81"/>
      <c r="H1625" s="49"/>
      <c r="I1625" s="8"/>
    </row>
    <row r="1626" spans="1:9" ht="24.75" customHeight="1">
      <c r="A1626" s="63" t="s">
        <v>53</v>
      </c>
      <c r="B1626" s="49">
        <f>C1626*1.54</f>
        <v>67.76</v>
      </c>
      <c r="C1626" s="76">
        <v>44</v>
      </c>
      <c r="D1626" s="48"/>
      <c r="E1626" s="81"/>
      <c r="F1626" s="81"/>
      <c r="G1626" s="81"/>
      <c r="H1626" s="49"/>
      <c r="I1626" s="8"/>
    </row>
    <row r="1627" spans="1:9" ht="24.75" customHeight="1">
      <c r="A1627" s="63" t="s">
        <v>54</v>
      </c>
      <c r="B1627" s="49">
        <f>C1627*1.67</f>
        <v>73.47999999999999</v>
      </c>
      <c r="C1627" s="76">
        <v>44</v>
      </c>
      <c r="D1627" s="48"/>
      <c r="E1627" s="81"/>
      <c r="F1627" s="81"/>
      <c r="G1627" s="81"/>
      <c r="H1627" s="49"/>
      <c r="I1627" s="8"/>
    </row>
    <row r="1628" spans="1:9" ht="24.75" customHeight="1">
      <c r="A1628" s="63" t="s">
        <v>43</v>
      </c>
      <c r="B1628" s="76">
        <v>3</v>
      </c>
      <c r="C1628" s="76">
        <v>3</v>
      </c>
      <c r="D1628" s="48"/>
      <c r="E1628" s="81"/>
      <c r="F1628" s="81"/>
      <c r="G1628" s="81"/>
      <c r="H1628" s="49"/>
      <c r="I1628" s="8"/>
    </row>
    <row r="1629" spans="1:9" ht="24.75" customHeight="1">
      <c r="A1629" s="63" t="s">
        <v>55</v>
      </c>
      <c r="B1629" s="74">
        <f>C1629*1.25</f>
        <v>15</v>
      </c>
      <c r="C1629" s="76">
        <v>12</v>
      </c>
      <c r="D1629" s="48"/>
      <c r="E1629" s="81"/>
      <c r="F1629" s="81"/>
      <c r="G1629" s="81"/>
      <c r="H1629" s="49"/>
      <c r="I1629" s="8"/>
    </row>
    <row r="1630" spans="1:9" ht="24.75" customHeight="1">
      <c r="A1630" s="63" t="s">
        <v>47</v>
      </c>
      <c r="B1630" s="74">
        <f>C1630*1.33</f>
        <v>15.96</v>
      </c>
      <c r="C1630" s="76">
        <v>12</v>
      </c>
      <c r="D1630" s="48"/>
      <c r="E1630" s="81"/>
      <c r="F1630" s="81"/>
      <c r="G1630" s="81"/>
      <c r="H1630" s="49"/>
      <c r="I1630" s="8"/>
    </row>
    <row r="1631" spans="1:9" ht="24.75" customHeight="1">
      <c r="A1631" s="63" t="s">
        <v>56</v>
      </c>
      <c r="B1631" s="74">
        <f>C1631*1.19</f>
        <v>14.28</v>
      </c>
      <c r="C1631" s="76">
        <v>12</v>
      </c>
      <c r="D1631" s="48"/>
      <c r="E1631" s="81"/>
      <c r="F1631" s="81"/>
      <c r="G1631" s="81"/>
      <c r="H1631" s="49"/>
      <c r="I1631" s="8"/>
    </row>
    <row r="1632" spans="1:9" s="59" customFormat="1" ht="24.75" customHeight="1">
      <c r="A1632" s="63" t="s">
        <v>57</v>
      </c>
      <c r="B1632" s="76">
        <v>5</v>
      </c>
      <c r="C1632" s="76">
        <v>5</v>
      </c>
      <c r="D1632" s="48"/>
      <c r="E1632" s="81"/>
      <c r="F1632" s="81"/>
      <c r="G1632" s="81"/>
      <c r="H1632" s="49"/>
      <c r="I1632" s="8"/>
    </row>
    <row r="1633" spans="1:9" s="59" customFormat="1" ht="24.75" customHeight="1">
      <c r="A1633" s="90" t="s">
        <v>236</v>
      </c>
      <c r="B1633" s="48">
        <v>0.1</v>
      </c>
      <c r="C1633" s="48">
        <v>0.1</v>
      </c>
      <c r="D1633" s="193"/>
      <c r="E1633" s="194"/>
      <c r="F1633" s="194"/>
      <c r="G1633" s="194"/>
      <c r="H1633" s="73"/>
      <c r="I1633" s="73"/>
    </row>
    <row r="1634" spans="1:9" ht="24.75" customHeight="1">
      <c r="A1634" s="363" t="s">
        <v>139</v>
      </c>
      <c r="B1634" s="363"/>
      <c r="C1634" s="363"/>
      <c r="D1634" s="363"/>
      <c r="E1634" s="363"/>
      <c r="F1634" s="363"/>
      <c r="G1634" s="363"/>
      <c r="H1634" s="363"/>
      <c r="I1634" s="363"/>
    </row>
    <row r="1635" spans="1:9" ht="43.5" customHeight="1">
      <c r="A1635" s="353" t="s">
        <v>386</v>
      </c>
      <c r="B1635" s="356"/>
      <c r="C1635" s="356"/>
      <c r="D1635" s="267" t="s">
        <v>387</v>
      </c>
      <c r="E1635" s="6">
        <v>4.4</v>
      </c>
      <c r="F1635" s="6">
        <v>3.9</v>
      </c>
      <c r="G1635" s="6">
        <v>11.2</v>
      </c>
      <c r="H1635" s="27">
        <f>E1635*4+F1635*9+G1635*4</f>
        <v>97.5</v>
      </c>
      <c r="I1635" s="8">
        <v>2.08</v>
      </c>
    </row>
    <row r="1636" spans="1:9" ht="24.75" customHeight="1">
      <c r="A1636" s="69" t="s">
        <v>49</v>
      </c>
      <c r="B1636" s="57">
        <f>C1636*1.35</f>
        <v>24.3</v>
      </c>
      <c r="C1636" s="75">
        <v>18</v>
      </c>
      <c r="D1636" s="48"/>
      <c r="E1636" s="81"/>
      <c r="F1636" s="81"/>
      <c r="G1636" s="81"/>
      <c r="H1636" s="49"/>
      <c r="I1636" s="8"/>
    </row>
    <row r="1637" spans="1:9" ht="24.75" customHeight="1">
      <c r="A1637" s="69" t="s">
        <v>50</v>
      </c>
      <c r="B1637" s="57">
        <f>C1637*1.18</f>
        <v>21.24</v>
      </c>
      <c r="C1637" s="75">
        <v>18</v>
      </c>
      <c r="D1637" s="48"/>
      <c r="E1637" s="81"/>
      <c r="F1637" s="81"/>
      <c r="G1637" s="81"/>
      <c r="H1637" s="49"/>
      <c r="I1637" s="8"/>
    </row>
    <row r="1638" spans="1:9" ht="24.75" customHeight="1">
      <c r="A1638" s="86" t="s">
        <v>388</v>
      </c>
      <c r="B1638" s="47">
        <v>2.7</v>
      </c>
      <c r="C1638" s="224">
        <v>2.7</v>
      </c>
      <c r="D1638" s="48"/>
      <c r="E1638" s="96"/>
      <c r="F1638" s="96"/>
      <c r="G1638" s="96"/>
      <c r="H1638" s="49"/>
      <c r="I1638" s="30"/>
    </row>
    <row r="1639" spans="1:9" ht="24.75" customHeight="1">
      <c r="A1639" s="86" t="s">
        <v>62</v>
      </c>
      <c r="B1639" s="72">
        <v>11</v>
      </c>
      <c r="C1639" s="224">
        <v>11</v>
      </c>
      <c r="D1639" s="48"/>
      <c r="E1639" s="96"/>
      <c r="F1639" s="96"/>
      <c r="G1639" s="96"/>
      <c r="H1639" s="49"/>
      <c r="I1639" s="30"/>
    </row>
    <row r="1640" spans="1:9" ht="24.75" customHeight="1">
      <c r="A1640" s="86" t="s">
        <v>91</v>
      </c>
      <c r="B1640" s="47">
        <v>0.2</v>
      </c>
      <c r="C1640" s="224">
        <v>0.2</v>
      </c>
      <c r="D1640" s="48"/>
      <c r="E1640" s="96"/>
      <c r="F1640" s="96"/>
      <c r="G1640" s="96"/>
      <c r="H1640" s="49"/>
      <c r="I1640" s="30"/>
    </row>
    <row r="1641" spans="1:9" ht="24.75" customHeight="1">
      <c r="A1641" s="86" t="s">
        <v>84</v>
      </c>
      <c r="B1641" s="47">
        <v>5.5</v>
      </c>
      <c r="C1641" s="224">
        <v>5.5</v>
      </c>
      <c r="D1641" s="48"/>
      <c r="E1641" s="96"/>
      <c r="F1641" s="96"/>
      <c r="G1641" s="96"/>
      <c r="H1641" s="49"/>
      <c r="I1641" s="30"/>
    </row>
    <row r="1642" spans="1:9" ht="24.75" customHeight="1">
      <c r="A1642" s="86" t="s">
        <v>389</v>
      </c>
      <c r="B1642" s="72"/>
      <c r="C1642" s="205">
        <v>36</v>
      </c>
      <c r="D1642" s="48"/>
      <c r="E1642" s="96"/>
      <c r="F1642" s="96"/>
      <c r="G1642" s="96"/>
      <c r="H1642" s="49"/>
      <c r="I1642" s="30"/>
    </row>
    <row r="1643" spans="1:9" ht="43.5" customHeight="1">
      <c r="A1643" s="268" t="s">
        <v>390</v>
      </c>
      <c r="B1643" s="72"/>
      <c r="C1643" s="314">
        <v>40</v>
      </c>
      <c r="D1643" s="48"/>
      <c r="E1643" s="96"/>
      <c r="F1643" s="96"/>
      <c r="G1643" s="96"/>
      <c r="H1643" s="49"/>
      <c r="I1643" s="30"/>
    </row>
    <row r="1644" spans="1:9" ht="24.75" customHeight="1">
      <c r="A1644" s="63" t="s">
        <v>51</v>
      </c>
      <c r="B1644" s="49">
        <f>C1644*1.33</f>
        <v>31.92</v>
      </c>
      <c r="C1644" s="76">
        <v>24</v>
      </c>
      <c r="D1644" s="48"/>
      <c r="E1644" s="81"/>
      <c r="F1644" s="81"/>
      <c r="G1644" s="81"/>
      <c r="H1644" s="49"/>
      <c r="I1644" s="8"/>
    </row>
    <row r="1645" spans="1:9" ht="24.75" customHeight="1">
      <c r="A1645" s="63" t="s">
        <v>52</v>
      </c>
      <c r="B1645" s="49">
        <f>C1645*1.43</f>
        <v>34.32</v>
      </c>
      <c r="C1645" s="76">
        <v>24</v>
      </c>
      <c r="D1645" s="48"/>
      <c r="E1645" s="81"/>
      <c r="F1645" s="81"/>
      <c r="G1645" s="81"/>
      <c r="H1645" s="49"/>
      <c r="I1645" s="8"/>
    </row>
    <row r="1646" spans="1:9" ht="24.75" customHeight="1">
      <c r="A1646" s="63" t="s">
        <v>53</v>
      </c>
      <c r="B1646" s="49">
        <f>C1646*1.54</f>
        <v>36.96</v>
      </c>
      <c r="C1646" s="76">
        <v>24</v>
      </c>
      <c r="D1646" s="48"/>
      <c r="E1646" s="81"/>
      <c r="F1646" s="81"/>
      <c r="G1646" s="81"/>
      <c r="H1646" s="49"/>
      <c r="I1646" s="8"/>
    </row>
    <row r="1647" spans="1:9" ht="24.75" customHeight="1">
      <c r="A1647" s="63" t="s">
        <v>54</v>
      </c>
      <c r="B1647" s="49">
        <f>C1647*1.67</f>
        <v>40.08</v>
      </c>
      <c r="C1647" s="76">
        <v>24</v>
      </c>
      <c r="D1647" s="48"/>
      <c r="E1647" s="81"/>
      <c r="F1647" s="81"/>
      <c r="G1647" s="81"/>
      <c r="H1647" s="49"/>
      <c r="I1647" s="8"/>
    </row>
    <row r="1648" spans="1:9" ht="24.75" customHeight="1">
      <c r="A1648" s="63" t="s">
        <v>43</v>
      </c>
      <c r="B1648" s="76">
        <v>3</v>
      </c>
      <c r="C1648" s="76">
        <v>3</v>
      </c>
      <c r="D1648" s="48"/>
      <c r="E1648" s="81"/>
      <c r="F1648" s="81"/>
      <c r="G1648" s="81"/>
      <c r="H1648" s="49"/>
      <c r="I1648" s="8"/>
    </row>
    <row r="1649" spans="1:9" ht="24.75" customHeight="1">
      <c r="A1649" s="63" t="s">
        <v>55</v>
      </c>
      <c r="B1649" s="74">
        <f>C1649*1.25</f>
        <v>15</v>
      </c>
      <c r="C1649" s="76">
        <v>12</v>
      </c>
      <c r="D1649" s="48"/>
      <c r="E1649" s="81"/>
      <c r="F1649" s="81"/>
      <c r="G1649" s="81"/>
      <c r="H1649" s="49"/>
      <c r="I1649" s="8"/>
    </row>
    <row r="1650" spans="1:9" ht="24.75" customHeight="1">
      <c r="A1650" s="63" t="s">
        <v>47</v>
      </c>
      <c r="B1650" s="74">
        <f>C1650*1.33</f>
        <v>15.96</v>
      </c>
      <c r="C1650" s="76">
        <v>12</v>
      </c>
      <c r="D1650" s="48"/>
      <c r="E1650" s="81"/>
      <c r="F1650" s="81"/>
      <c r="G1650" s="81"/>
      <c r="H1650" s="49"/>
      <c r="I1650" s="8"/>
    </row>
    <row r="1651" spans="1:9" ht="24.75" customHeight="1">
      <c r="A1651" s="63" t="s">
        <v>56</v>
      </c>
      <c r="B1651" s="74">
        <f>C1651*1.19</f>
        <v>9.52</v>
      </c>
      <c r="C1651" s="76">
        <v>8</v>
      </c>
      <c r="D1651" s="48"/>
      <c r="E1651" s="81"/>
      <c r="F1651" s="81"/>
      <c r="G1651" s="81"/>
      <c r="H1651" s="49"/>
      <c r="I1651" s="8"/>
    </row>
    <row r="1652" spans="1:9" ht="24.75" customHeight="1">
      <c r="A1652" s="90" t="s">
        <v>236</v>
      </c>
      <c r="B1652" s="48">
        <v>0.1</v>
      </c>
      <c r="C1652" s="48">
        <v>0.1</v>
      </c>
      <c r="D1652" s="193"/>
      <c r="E1652" s="194"/>
      <c r="F1652" s="194"/>
      <c r="G1652" s="194"/>
      <c r="H1652" s="73"/>
      <c r="I1652" s="73"/>
    </row>
    <row r="1653" spans="1:9" ht="24.75" customHeight="1">
      <c r="A1653" s="343" t="s">
        <v>391</v>
      </c>
      <c r="B1653" s="364"/>
      <c r="C1653" s="364"/>
      <c r="D1653" s="184">
        <v>50</v>
      </c>
      <c r="E1653" s="29">
        <v>9.1</v>
      </c>
      <c r="F1653" s="29">
        <v>5.9</v>
      </c>
      <c r="G1653" s="29">
        <v>1.9</v>
      </c>
      <c r="H1653" s="27">
        <f>G1653*4+F1653*9+E1653*4</f>
        <v>97.1</v>
      </c>
      <c r="I1653" s="30">
        <v>0.12</v>
      </c>
    </row>
    <row r="1654" spans="1:9" ht="43.5" customHeight="1">
      <c r="A1654" s="129" t="s">
        <v>316</v>
      </c>
      <c r="B1654" s="139">
        <f>C1654*1.43</f>
        <v>25.74</v>
      </c>
      <c r="C1654" s="74">
        <v>18</v>
      </c>
      <c r="D1654" s="48"/>
      <c r="E1654" s="81"/>
      <c r="F1654" s="81"/>
      <c r="G1654" s="81"/>
      <c r="H1654" s="74"/>
      <c r="I1654" s="73"/>
    </row>
    <row r="1655" spans="1:9" ht="43.5" customHeight="1">
      <c r="A1655" s="65" t="s">
        <v>317</v>
      </c>
      <c r="B1655" s="139">
        <f>C1655*1.35</f>
        <v>24.3</v>
      </c>
      <c r="C1655" s="74">
        <v>18</v>
      </c>
      <c r="D1655" s="48"/>
      <c r="E1655" s="81"/>
      <c r="F1655" s="81"/>
      <c r="G1655" s="81"/>
      <c r="H1655" s="74"/>
      <c r="I1655" s="76"/>
    </row>
    <row r="1656" spans="1:9" ht="24.75" customHeight="1">
      <c r="A1656" s="69" t="s">
        <v>392</v>
      </c>
      <c r="B1656" s="57">
        <v>44</v>
      </c>
      <c r="C1656" s="39">
        <v>38</v>
      </c>
      <c r="D1656" s="48"/>
      <c r="E1656" s="81"/>
      <c r="F1656" s="81"/>
      <c r="G1656" s="81"/>
      <c r="H1656" s="74"/>
      <c r="I1656" s="73"/>
    </row>
    <row r="1657" spans="1:9" ht="24.75" customHeight="1">
      <c r="A1657" s="69" t="s">
        <v>59</v>
      </c>
      <c r="B1657" s="57">
        <f>C1657*1.36</f>
        <v>51.68000000000001</v>
      </c>
      <c r="C1657" s="75">
        <v>38</v>
      </c>
      <c r="D1657" s="48"/>
      <c r="E1657" s="81"/>
      <c r="F1657" s="47"/>
      <c r="G1657" s="47"/>
      <c r="H1657" s="72"/>
      <c r="I1657" s="72"/>
    </row>
    <row r="1658" spans="1:9" ht="24.75" customHeight="1">
      <c r="A1658" s="69" t="s">
        <v>50</v>
      </c>
      <c r="B1658" s="57">
        <f>C1658*1.18</f>
        <v>44.839999999999996</v>
      </c>
      <c r="C1658" s="75">
        <v>38</v>
      </c>
      <c r="D1658" s="48"/>
      <c r="E1658" s="81"/>
      <c r="F1658" s="47"/>
      <c r="G1658" s="47"/>
      <c r="H1658" s="72"/>
      <c r="I1658" s="72"/>
    </row>
    <row r="1659" spans="1:9" ht="43.5" customHeight="1">
      <c r="A1659" s="69" t="s">
        <v>346</v>
      </c>
      <c r="B1659" s="57">
        <f>C1659</f>
        <v>38</v>
      </c>
      <c r="C1659" s="75">
        <v>38</v>
      </c>
      <c r="D1659" s="48"/>
      <c r="E1659" s="81"/>
      <c r="F1659" s="47"/>
      <c r="G1659" s="47"/>
      <c r="H1659" s="72"/>
      <c r="I1659" s="72"/>
    </row>
    <row r="1660" spans="1:9" ht="24.75" customHeight="1">
      <c r="A1660" s="90" t="s">
        <v>56</v>
      </c>
      <c r="B1660" s="49">
        <f>C1660*1.19</f>
        <v>7.14</v>
      </c>
      <c r="C1660" s="49">
        <v>6</v>
      </c>
      <c r="D1660" s="48"/>
      <c r="E1660" s="81"/>
      <c r="F1660" s="81"/>
      <c r="G1660" s="81"/>
      <c r="H1660" s="74"/>
      <c r="I1660" s="73"/>
    </row>
    <row r="1661" spans="1:9" ht="24.75" customHeight="1">
      <c r="A1661" s="105" t="s">
        <v>135</v>
      </c>
      <c r="B1661" s="49">
        <v>3</v>
      </c>
      <c r="C1661" s="49">
        <v>3</v>
      </c>
      <c r="D1661" s="48"/>
      <c r="E1661" s="81"/>
      <c r="F1661" s="81"/>
      <c r="G1661" s="81"/>
      <c r="H1661" s="74"/>
      <c r="I1661" s="73"/>
    </row>
    <row r="1662" spans="1:9" ht="24.75" customHeight="1">
      <c r="A1662" s="90" t="s">
        <v>82</v>
      </c>
      <c r="B1662" s="96">
        <v>3.5</v>
      </c>
      <c r="C1662" s="96">
        <v>3.5</v>
      </c>
      <c r="D1662" s="48"/>
      <c r="E1662" s="81"/>
      <c r="F1662" s="81"/>
      <c r="G1662" s="81"/>
      <c r="H1662" s="74"/>
      <c r="I1662" s="73"/>
    </row>
    <row r="1663" spans="1:9" ht="24.75" customHeight="1">
      <c r="A1663" s="90" t="s">
        <v>48</v>
      </c>
      <c r="B1663" s="96">
        <v>1.5</v>
      </c>
      <c r="C1663" s="96">
        <v>1.5</v>
      </c>
      <c r="D1663" s="48"/>
      <c r="E1663" s="81"/>
      <c r="F1663" s="81"/>
      <c r="G1663" s="81"/>
      <c r="H1663" s="74"/>
      <c r="I1663" s="73"/>
    </row>
    <row r="1664" spans="1:9" ht="43.5" customHeight="1">
      <c r="A1664" s="339" t="s">
        <v>219</v>
      </c>
      <c r="B1664" s="339"/>
      <c r="C1664" s="339"/>
      <c r="D1664" s="184">
        <v>100</v>
      </c>
      <c r="E1664" s="11">
        <v>1.9</v>
      </c>
      <c r="F1664" s="11">
        <v>2.3</v>
      </c>
      <c r="G1664" s="11">
        <v>14.5</v>
      </c>
      <c r="H1664" s="3">
        <f>E1664*4+F1664*9+G1664*4</f>
        <v>86.3</v>
      </c>
      <c r="I1664" s="163">
        <v>4</v>
      </c>
    </row>
    <row r="1665" spans="1:9" ht="24.75" customHeight="1">
      <c r="A1665" s="121" t="s">
        <v>51</v>
      </c>
      <c r="B1665" s="36">
        <f>C1665*1.33</f>
        <v>133</v>
      </c>
      <c r="C1665" s="48">
        <v>100</v>
      </c>
      <c r="D1665" s="48"/>
      <c r="E1665" s="96"/>
      <c r="F1665" s="96"/>
      <c r="G1665" s="96"/>
      <c r="H1665" s="49"/>
      <c r="I1665" s="48"/>
    </row>
    <row r="1666" spans="1:9" ht="24.75" customHeight="1">
      <c r="A1666" s="121" t="s">
        <v>52</v>
      </c>
      <c r="B1666" s="36">
        <f>C1666*1.43</f>
        <v>143</v>
      </c>
      <c r="C1666" s="48">
        <v>100</v>
      </c>
      <c r="D1666" s="48"/>
      <c r="E1666" s="96"/>
      <c r="F1666" s="96"/>
      <c r="G1666" s="96"/>
      <c r="H1666" s="96"/>
      <c r="I1666" s="96"/>
    </row>
    <row r="1667" spans="1:9" ht="24.75" customHeight="1">
      <c r="A1667" s="63" t="s">
        <v>53</v>
      </c>
      <c r="B1667" s="36">
        <f>C1667*1.54</f>
        <v>154</v>
      </c>
      <c r="C1667" s="48">
        <v>100</v>
      </c>
      <c r="D1667" s="48"/>
      <c r="E1667" s="96"/>
      <c r="F1667" s="291"/>
      <c r="G1667" s="291"/>
      <c r="H1667" s="122"/>
      <c r="I1667" s="212"/>
    </row>
    <row r="1668" spans="1:9" ht="24.75" customHeight="1">
      <c r="A1668" s="63" t="s">
        <v>54</v>
      </c>
      <c r="B1668" s="36">
        <f>C1668*1.67</f>
        <v>167</v>
      </c>
      <c r="C1668" s="48">
        <v>100</v>
      </c>
      <c r="D1668" s="48"/>
      <c r="E1668" s="96"/>
      <c r="F1668" s="291"/>
      <c r="G1668" s="291"/>
      <c r="H1668" s="122"/>
      <c r="I1668" s="212"/>
    </row>
    <row r="1669" spans="1:9" ht="24.75" customHeight="1">
      <c r="A1669" s="90" t="s">
        <v>43</v>
      </c>
      <c r="B1669" s="34">
        <v>2.5</v>
      </c>
      <c r="C1669" s="34">
        <v>2.5</v>
      </c>
      <c r="D1669" s="48"/>
      <c r="E1669" s="2"/>
      <c r="F1669" s="2"/>
      <c r="G1669" s="2"/>
      <c r="H1669" s="3"/>
      <c r="I1669" s="8"/>
    </row>
    <row r="1670" spans="1:9" ht="43.5" customHeight="1">
      <c r="A1670" s="337" t="s">
        <v>112</v>
      </c>
      <c r="B1670" s="337"/>
      <c r="C1670" s="337"/>
      <c r="D1670" s="319">
        <v>120</v>
      </c>
      <c r="E1670" s="6">
        <v>0.3</v>
      </c>
      <c r="F1670" s="6">
        <v>0</v>
      </c>
      <c r="G1670" s="6">
        <v>10.5</v>
      </c>
      <c r="H1670" s="92">
        <f>E1670*4+F1670*9+G1670*4</f>
        <v>43.2</v>
      </c>
      <c r="I1670" s="1">
        <v>0.1</v>
      </c>
    </row>
    <row r="1671" spans="1:9" ht="24.75" customHeight="1">
      <c r="A1671" s="26" t="s">
        <v>66</v>
      </c>
      <c r="B1671" s="74">
        <v>12</v>
      </c>
      <c r="C1671" s="74">
        <v>12</v>
      </c>
      <c r="D1671" s="48"/>
      <c r="E1671" s="81"/>
      <c r="F1671" s="81"/>
      <c r="G1671" s="81"/>
      <c r="H1671" s="49"/>
      <c r="I1671" s="80"/>
    </row>
    <row r="1672" spans="1:9" ht="24.75" customHeight="1">
      <c r="A1672" s="63" t="s">
        <v>42</v>
      </c>
      <c r="B1672" s="76">
        <v>5</v>
      </c>
      <c r="C1672" s="76">
        <v>5</v>
      </c>
      <c r="D1672" s="48"/>
      <c r="E1672" s="81"/>
      <c r="F1672" s="81"/>
      <c r="G1672" s="81"/>
      <c r="H1672" s="49"/>
      <c r="I1672" s="76"/>
    </row>
    <row r="1673" spans="1:9" ht="24.75" customHeight="1">
      <c r="A1673" s="337" t="s">
        <v>38</v>
      </c>
      <c r="B1673" s="337"/>
      <c r="C1673" s="337"/>
      <c r="D1673" s="184">
        <v>30</v>
      </c>
      <c r="E1673" s="2">
        <v>1.9714285714285715</v>
      </c>
      <c r="F1673" s="2">
        <v>0.34285714285714286</v>
      </c>
      <c r="G1673" s="2">
        <v>10.028571428571428</v>
      </c>
      <c r="H1673" s="27">
        <v>53.142857142857146</v>
      </c>
      <c r="I1673" s="2">
        <v>0</v>
      </c>
    </row>
    <row r="1674" spans="1:9" ht="24.75" customHeight="1">
      <c r="A1674" s="341" t="s">
        <v>12</v>
      </c>
      <c r="B1674" s="341"/>
      <c r="C1674" s="341"/>
      <c r="D1674" s="316">
        <f aca="true" t="shared" si="13" ref="D1674:I1674">D1675+D1676</f>
        <v>200</v>
      </c>
      <c r="E1674" s="50">
        <f t="shared" si="13"/>
        <v>2.5</v>
      </c>
      <c r="F1674" s="50">
        <f t="shared" si="13"/>
        <v>12.4</v>
      </c>
      <c r="G1674" s="50">
        <f t="shared" si="13"/>
        <v>14</v>
      </c>
      <c r="H1674" s="40">
        <f t="shared" si="13"/>
        <v>177.6</v>
      </c>
      <c r="I1674" s="50">
        <f t="shared" si="13"/>
        <v>1</v>
      </c>
    </row>
    <row r="1675" spans="1:9" ht="43.5" customHeight="1">
      <c r="A1675" s="334" t="s">
        <v>318</v>
      </c>
      <c r="B1675" s="334"/>
      <c r="C1675" s="334"/>
      <c r="D1675" s="184">
        <v>50</v>
      </c>
      <c r="E1675" s="2">
        <v>0.9</v>
      </c>
      <c r="F1675" s="2">
        <v>9.5</v>
      </c>
      <c r="G1675" s="2">
        <v>11.6</v>
      </c>
      <c r="H1675" s="27">
        <f>E1675*4+F1675*9+G1675*4</f>
        <v>135.5</v>
      </c>
      <c r="I1675" s="8">
        <v>0</v>
      </c>
    </row>
    <row r="1676" spans="1:9" ht="43.5" customHeight="1">
      <c r="A1676" s="221" t="s">
        <v>156</v>
      </c>
      <c r="B1676" s="48">
        <v>155</v>
      </c>
      <c r="C1676" s="48">
        <v>150</v>
      </c>
      <c r="D1676" s="196">
        <v>150</v>
      </c>
      <c r="E1676" s="197">
        <v>1.6</v>
      </c>
      <c r="F1676" s="197">
        <v>2.9</v>
      </c>
      <c r="G1676" s="197">
        <v>2.4</v>
      </c>
      <c r="H1676" s="92">
        <f>E1676*4+F1676*9+G1676*4</f>
        <v>42.1</v>
      </c>
      <c r="I1676" s="30">
        <v>1</v>
      </c>
    </row>
    <row r="1677" spans="1:9" ht="24.75" customHeight="1">
      <c r="A1677" s="335" t="s">
        <v>139</v>
      </c>
      <c r="B1677" s="335"/>
      <c r="C1677" s="335"/>
      <c r="D1677" s="335"/>
      <c r="E1677" s="335"/>
      <c r="F1677" s="335"/>
      <c r="G1677" s="335"/>
      <c r="H1677" s="335"/>
      <c r="I1677" s="335"/>
    </row>
    <row r="1678" spans="1:9" ht="43.5" customHeight="1">
      <c r="A1678" s="312" t="s">
        <v>119</v>
      </c>
      <c r="B1678" s="48">
        <v>158</v>
      </c>
      <c r="C1678" s="48">
        <v>150</v>
      </c>
      <c r="D1678" s="196">
        <v>150</v>
      </c>
      <c r="E1678" s="197">
        <v>4.1</v>
      </c>
      <c r="F1678" s="197">
        <v>3.3</v>
      </c>
      <c r="G1678" s="197">
        <v>6.6</v>
      </c>
      <c r="H1678" s="92">
        <f>E1678*4+F1678*9+G1678*4</f>
        <v>72.5</v>
      </c>
      <c r="I1678" s="30">
        <v>0.8</v>
      </c>
    </row>
    <row r="1679" spans="1:9" ht="24.75" customHeight="1">
      <c r="A1679" s="338" t="s">
        <v>237</v>
      </c>
      <c r="B1679" s="338"/>
      <c r="C1679" s="338"/>
      <c r="D1679" s="318">
        <f aca="true" t="shared" si="14" ref="D1679:I1679">D1695+D1680</f>
        <v>380</v>
      </c>
      <c r="E1679" s="102">
        <f t="shared" si="14"/>
        <v>12.3</v>
      </c>
      <c r="F1679" s="102">
        <f t="shared" si="14"/>
        <v>13.399999999999999</v>
      </c>
      <c r="G1679" s="102">
        <f t="shared" si="14"/>
        <v>40.6</v>
      </c>
      <c r="H1679" s="103">
        <f t="shared" si="14"/>
        <v>332.2</v>
      </c>
      <c r="I1679" s="103">
        <f t="shared" si="14"/>
        <v>13.4</v>
      </c>
    </row>
    <row r="1680" spans="1:9" ht="43.5" customHeight="1">
      <c r="A1680" s="353" t="s">
        <v>400</v>
      </c>
      <c r="B1680" s="356"/>
      <c r="C1680" s="356"/>
      <c r="D1680" s="267">
        <v>200</v>
      </c>
      <c r="E1680" s="6">
        <v>9.1</v>
      </c>
      <c r="F1680" s="6">
        <v>10.2</v>
      </c>
      <c r="G1680" s="6">
        <v>24.3</v>
      </c>
      <c r="H1680" s="27">
        <f>E1680*4+F1680*9+G1680*4</f>
        <v>225.39999999999998</v>
      </c>
      <c r="I1680" s="8">
        <v>12</v>
      </c>
    </row>
    <row r="1681" spans="1:9" ht="24.75" customHeight="1">
      <c r="A1681" s="63" t="s">
        <v>51</v>
      </c>
      <c r="B1681" s="49">
        <f>C1681*1.33</f>
        <v>151.62</v>
      </c>
      <c r="C1681" s="76">
        <v>114</v>
      </c>
      <c r="D1681" s="48"/>
      <c r="E1681" s="81"/>
      <c r="F1681" s="81"/>
      <c r="G1681" s="81"/>
      <c r="H1681" s="49"/>
      <c r="I1681" s="8"/>
    </row>
    <row r="1682" spans="1:9" ht="24.75" customHeight="1">
      <c r="A1682" s="63" t="s">
        <v>52</v>
      </c>
      <c r="B1682" s="49">
        <f>C1682*1.43</f>
        <v>163.01999999999998</v>
      </c>
      <c r="C1682" s="76">
        <v>114</v>
      </c>
      <c r="D1682" s="48"/>
      <c r="E1682" s="81"/>
      <c r="F1682" s="81"/>
      <c r="G1682" s="81"/>
      <c r="H1682" s="49"/>
      <c r="I1682" s="8"/>
    </row>
    <row r="1683" spans="1:9" ht="24.75" customHeight="1">
      <c r="A1683" s="63" t="s">
        <v>53</v>
      </c>
      <c r="B1683" s="49">
        <f>C1683*1.54</f>
        <v>175.56</v>
      </c>
      <c r="C1683" s="76">
        <v>114</v>
      </c>
      <c r="D1683" s="48"/>
      <c r="E1683" s="81"/>
      <c r="F1683" s="81"/>
      <c r="G1683" s="81"/>
      <c r="H1683" s="49"/>
      <c r="I1683" s="8"/>
    </row>
    <row r="1684" spans="1:9" ht="24.75" customHeight="1">
      <c r="A1684" s="63" t="s">
        <v>54</v>
      </c>
      <c r="B1684" s="49">
        <f>C1684*1.67</f>
        <v>190.38</v>
      </c>
      <c r="C1684" s="76">
        <v>114</v>
      </c>
      <c r="D1684" s="48"/>
      <c r="E1684" s="81"/>
      <c r="F1684" s="81"/>
      <c r="G1684" s="81"/>
      <c r="H1684" s="49"/>
      <c r="I1684" s="8"/>
    </row>
    <row r="1685" spans="1:9" ht="24.75" customHeight="1">
      <c r="A1685" s="63" t="s">
        <v>63</v>
      </c>
      <c r="B1685" s="49">
        <f>C1685*1.25</f>
        <v>68.75</v>
      </c>
      <c r="C1685" s="76">
        <v>55</v>
      </c>
      <c r="D1685" s="48"/>
      <c r="E1685" s="81"/>
      <c r="F1685" s="81"/>
      <c r="G1685" s="81"/>
      <c r="H1685" s="49"/>
      <c r="I1685" s="8"/>
    </row>
    <row r="1686" spans="1:9" ht="24.75" customHeight="1">
      <c r="A1686" s="63" t="s">
        <v>55</v>
      </c>
      <c r="B1686" s="74">
        <f>C1686*1.25</f>
        <v>53.75</v>
      </c>
      <c r="C1686" s="76">
        <v>43</v>
      </c>
      <c r="D1686" s="48"/>
      <c r="E1686" s="81"/>
      <c r="F1686" s="81"/>
      <c r="G1686" s="81"/>
      <c r="H1686" s="49"/>
      <c r="I1686" s="8"/>
    </row>
    <row r="1687" spans="1:9" ht="24.75" customHeight="1">
      <c r="A1687" s="63" t="s">
        <v>47</v>
      </c>
      <c r="B1687" s="74">
        <f>C1687*1.33</f>
        <v>57.190000000000005</v>
      </c>
      <c r="C1687" s="76">
        <v>43</v>
      </c>
      <c r="D1687" s="48"/>
      <c r="E1687" s="81"/>
      <c r="F1687" s="81"/>
      <c r="G1687" s="81"/>
      <c r="H1687" s="49"/>
      <c r="I1687" s="8"/>
    </row>
    <row r="1688" spans="1:9" ht="43.5" customHeight="1">
      <c r="A1688" s="328" t="s">
        <v>271</v>
      </c>
      <c r="B1688" s="74">
        <f>C1688*1.14</f>
        <v>49.019999999999996</v>
      </c>
      <c r="C1688" s="33">
        <v>43</v>
      </c>
      <c r="D1688" s="48"/>
      <c r="E1688" s="81"/>
      <c r="F1688" s="11"/>
      <c r="G1688" s="11"/>
      <c r="H1688" s="27"/>
      <c r="I1688" s="8"/>
    </row>
    <row r="1689" spans="1:9" ht="24.75" customHeight="1">
      <c r="A1689" s="63" t="s">
        <v>56</v>
      </c>
      <c r="B1689" s="74">
        <f>C1689*1.19</f>
        <v>23.799999999999997</v>
      </c>
      <c r="C1689" s="76">
        <v>20</v>
      </c>
      <c r="D1689" s="48"/>
      <c r="E1689" s="81"/>
      <c r="F1689" s="81"/>
      <c r="G1689" s="81"/>
      <c r="H1689" s="49"/>
      <c r="I1689" s="8"/>
    </row>
    <row r="1690" spans="1:9" ht="24.75" customHeight="1">
      <c r="A1690" s="63" t="s">
        <v>43</v>
      </c>
      <c r="B1690" s="76">
        <v>10</v>
      </c>
      <c r="C1690" s="76">
        <v>10</v>
      </c>
      <c r="D1690" s="48"/>
      <c r="E1690" s="81"/>
      <c r="F1690" s="81"/>
      <c r="G1690" s="81"/>
      <c r="H1690" s="49"/>
      <c r="I1690" s="8"/>
    </row>
    <row r="1691" spans="1:9" ht="24.75" customHeight="1">
      <c r="A1691" s="63" t="s">
        <v>61</v>
      </c>
      <c r="B1691" s="76">
        <v>10</v>
      </c>
      <c r="C1691" s="76">
        <v>10</v>
      </c>
      <c r="D1691" s="48"/>
      <c r="E1691" s="81"/>
      <c r="F1691" s="81"/>
      <c r="G1691" s="81"/>
      <c r="H1691" s="49"/>
      <c r="I1691" s="8"/>
    </row>
    <row r="1692" spans="1:9" ht="24.75" customHeight="1">
      <c r="A1692" s="105" t="s">
        <v>135</v>
      </c>
      <c r="B1692" s="76">
        <v>8</v>
      </c>
      <c r="C1692" s="76">
        <v>8</v>
      </c>
      <c r="D1692" s="48"/>
      <c r="E1692" s="81"/>
      <c r="F1692" s="81"/>
      <c r="G1692" s="81"/>
      <c r="H1692" s="49"/>
      <c r="I1692" s="8"/>
    </row>
    <row r="1693" spans="1:9" ht="24.75" customHeight="1">
      <c r="A1693" s="63" t="s">
        <v>57</v>
      </c>
      <c r="B1693" s="76">
        <v>5</v>
      </c>
      <c r="C1693" s="76">
        <v>5</v>
      </c>
      <c r="D1693" s="48"/>
      <c r="E1693" s="81"/>
      <c r="F1693" s="81"/>
      <c r="G1693" s="81"/>
      <c r="H1693" s="49"/>
      <c r="I1693" s="8"/>
    </row>
    <row r="1694" spans="1:9" ht="24.75" customHeight="1">
      <c r="A1694" s="63" t="s">
        <v>140</v>
      </c>
      <c r="B1694" s="76">
        <v>10</v>
      </c>
      <c r="C1694" s="76">
        <v>10</v>
      </c>
      <c r="D1694" s="48"/>
      <c r="E1694" s="81"/>
      <c r="F1694" s="81"/>
      <c r="G1694" s="81"/>
      <c r="H1694" s="49"/>
      <c r="I1694" s="8"/>
    </row>
    <row r="1695" spans="1:9" ht="43.5" customHeight="1">
      <c r="A1695" s="343" t="s">
        <v>319</v>
      </c>
      <c r="B1695" s="343"/>
      <c r="C1695" s="343"/>
      <c r="D1695" s="184">
        <v>180</v>
      </c>
      <c r="E1695" s="29">
        <v>3.2</v>
      </c>
      <c r="F1695" s="29">
        <v>3.2</v>
      </c>
      <c r="G1695" s="29">
        <v>16.3</v>
      </c>
      <c r="H1695" s="92">
        <f>E1695*4+F1695*9+G1695*4</f>
        <v>106.80000000000001</v>
      </c>
      <c r="I1695" s="30">
        <v>1.4</v>
      </c>
    </row>
    <row r="1696" spans="1:9" ht="43.5" customHeight="1">
      <c r="A1696" s="144" t="s">
        <v>320</v>
      </c>
      <c r="B1696" s="48">
        <v>2.5</v>
      </c>
      <c r="C1696" s="48">
        <v>2.5</v>
      </c>
      <c r="D1696" s="96"/>
      <c r="E1696" s="96"/>
      <c r="F1696" s="96"/>
      <c r="G1696" s="96"/>
      <c r="H1696" s="49"/>
      <c r="I1696" s="97"/>
    </row>
    <row r="1697" spans="1:9" ht="24.75" customHeight="1">
      <c r="A1697" s="63" t="s">
        <v>90</v>
      </c>
      <c r="B1697" s="76">
        <v>100</v>
      </c>
      <c r="C1697" s="76">
        <v>100</v>
      </c>
      <c r="D1697" s="96"/>
      <c r="E1697" s="81"/>
      <c r="F1697" s="81"/>
      <c r="G1697" s="81"/>
      <c r="H1697" s="49"/>
      <c r="I1697" s="97"/>
    </row>
    <row r="1698" spans="1:9" ht="24.75" customHeight="1">
      <c r="A1698" s="63" t="s">
        <v>42</v>
      </c>
      <c r="B1698" s="76">
        <v>12</v>
      </c>
      <c r="C1698" s="76">
        <v>12</v>
      </c>
      <c r="D1698" s="96"/>
      <c r="E1698" s="81"/>
      <c r="F1698" s="81"/>
      <c r="G1698" s="81"/>
      <c r="H1698" s="49"/>
      <c r="I1698" s="94"/>
    </row>
    <row r="1699" spans="1:9" ht="24.75" customHeight="1">
      <c r="A1699" s="343" t="s">
        <v>128</v>
      </c>
      <c r="B1699" s="343"/>
      <c r="C1699" s="343"/>
      <c r="D1699" s="184">
        <v>10</v>
      </c>
      <c r="E1699" s="29">
        <v>0.8</v>
      </c>
      <c r="F1699" s="29">
        <v>0.1</v>
      </c>
      <c r="G1699" s="29">
        <v>3.8</v>
      </c>
      <c r="H1699" s="27">
        <v>19.3</v>
      </c>
      <c r="I1699" s="30">
        <v>0</v>
      </c>
    </row>
    <row r="1700" spans="1:9" ht="43.5" customHeight="1">
      <c r="A1700" s="79" t="s">
        <v>129</v>
      </c>
      <c r="B1700" s="79"/>
      <c r="C1700" s="79"/>
      <c r="D1700" s="184">
        <v>10</v>
      </c>
      <c r="E1700" s="2"/>
      <c r="F1700" s="2"/>
      <c r="G1700" s="2"/>
      <c r="H1700" s="2"/>
      <c r="I1700" s="2"/>
    </row>
    <row r="1701" spans="1:9" s="59" customFormat="1" ht="24.75" customHeight="1">
      <c r="A1701" s="337" t="s">
        <v>38</v>
      </c>
      <c r="B1701" s="337"/>
      <c r="C1701" s="337"/>
      <c r="D1701" s="184">
        <v>10</v>
      </c>
      <c r="E1701" s="2">
        <v>0.65</v>
      </c>
      <c r="F1701" s="2">
        <v>0.1</v>
      </c>
      <c r="G1701" s="2">
        <v>3.35</v>
      </c>
      <c r="H1701" s="27">
        <v>17.5</v>
      </c>
      <c r="I1701" s="2">
        <v>0</v>
      </c>
    </row>
    <row r="1702" spans="1:9" s="59" customFormat="1" ht="24.75" customHeight="1">
      <c r="A1702" s="341" t="s">
        <v>23</v>
      </c>
      <c r="B1702" s="342"/>
      <c r="C1702" s="342"/>
      <c r="D1702" s="342"/>
      <c r="E1702" s="50">
        <f>E1594+E1610+E1674+E1608+E1679</f>
        <v>41.57142857142857</v>
      </c>
      <c r="F1702" s="50">
        <f>F1594+F1610+F1674+F1608+F1679</f>
        <v>51.49285714285714</v>
      </c>
      <c r="G1702" s="50">
        <f>G1594+G1610+G1674+G1608+G1679</f>
        <v>159.12857142857143</v>
      </c>
      <c r="H1702" s="40">
        <f>H1594+H1610+H1674+H1608+H1679</f>
        <v>1268.2928571428572</v>
      </c>
      <c r="I1702" s="50">
        <f>I1594+I1610+I1674+I1608+I1679</f>
        <v>27.895000000000003</v>
      </c>
    </row>
    <row r="1703" spans="1:9" s="59" customFormat="1" ht="24.75" customHeight="1">
      <c r="A1703" s="336" t="s">
        <v>401</v>
      </c>
      <c r="B1703" s="336"/>
      <c r="C1703" s="336"/>
      <c r="D1703" s="336"/>
      <c r="E1703" s="336"/>
      <c r="F1703" s="336"/>
      <c r="G1703" s="336"/>
      <c r="H1703" s="336"/>
      <c r="I1703" s="336"/>
    </row>
    <row r="1704" spans="1:9" s="59" customFormat="1" ht="24.75" customHeight="1">
      <c r="A1704" s="340" t="s">
        <v>1</v>
      </c>
      <c r="B1704" s="340" t="s">
        <v>2</v>
      </c>
      <c r="C1704" s="340" t="s">
        <v>3</v>
      </c>
      <c r="D1704" s="340" t="s">
        <v>4</v>
      </c>
      <c r="E1704" s="340"/>
      <c r="F1704" s="340"/>
      <c r="G1704" s="340"/>
      <c r="H1704" s="340"/>
      <c r="I1704" s="229" t="s">
        <v>230</v>
      </c>
    </row>
    <row r="1705" spans="1:9" s="59" customFormat="1" ht="24.75" customHeight="1">
      <c r="A1705" s="340"/>
      <c r="B1705" s="340"/>
      <c r="C1705" s="340"/>
      <c r="D1705" s="78" t="s">
        <v>5</v>
      </c>
      <c r="E1705" s="288" t="s">
        <v>6</v>
      </c>
      <c r="F1705" s="288" t="s">
        <v>7</v>
      </c>
      <c r="G1705" s="288" t="s">
        <v>8</v>
      </c>
      <c r="H1705" s="89" t="s">
        <v>9</v>
      </c>
      <c r="I1705" s="229" t="s">
        <v>92</v>
      </c>
    </row>
    <row r="1706" spans="1:9" s="59" customFormat="1" ht="24.75" customHeight="1">
      <c r="A1706" s="341" t="s">
        <v>10</v>
      </c>
      <c r="B1706" s="341"/>
      <c r="C1706" s="341"/>
      <c r="D1706" s="316">
        <f>D1707+D1716+25+D1721</f>
        <v>425</v>
      </c>
      <c r="E1706" s="50">
        <f>SUM(E1707:E1719)</f>
        <v>9.9</v>
      </c>
      <c r="F1706" s="50">
        <f>SUM(F1707:F1719)</f>
        <v>11.7</v>
      </c>
      <c r="G1706" s="50">
        <f>SUM(G1707:G1719)</f>
        <v>47.7</v>
      </c>
      <c r="H1706" s="110">
        <f>SUM(H1707:H1719)</f>
        <v>335.7</v>
      </c>
      <c r="I1706" s="50">
        <f>SUM(I1707:I1719)</f>
        <v>1.27</v>
      </c>
    </row>
    <row r="1707" spans="1:9" s="59" customFormat="1" ht="43.5" customHeight="1">
      <c r="A1707" s="343" t="s">
        <v>211</v>
      </c>
      <c r="B1707" s="343"/>
      <c r="C1707" s="343"/>
      <c r="D1707" s="99">
        <v>150</v>
      </c>
      <c r="E1707" s="29">
        <v>5.3</v>
      </c>
      <c r="F1707" s="29">
        <v>5.9</v>
      </c>
      <c r="G1707" s="29">
        <v>20.3</v>
      </c>
      <c r="H1707" s="27">
        <v>155.5</v>
      </c>
      <c r="I1707" s="184">
        <v>0.75</v>
      </c>
    </row>
    <row r="1708" spans="1:9" s="59" customFormat="1" ht="24.75" customHeight="1">
      <c r="A1708" s="90" t="s">
        <v>73</v>
      </c>
      <c r="B1708" s="93">
        <v>18</v>
      </c>
      <c r="C1708" s="93">
        <v>18</v>
      </c>
      <c r="D1708" s="48"/>
      <c r="E1708" s="96"/>
      <c r="F1708" s="96"/>
      <c r="G1708" s="96"/>
      <c r="H1708" s="49"/>
      <c r="I1708" s="315"/>
    </row>
    <row r="1709" spans="1:9" s="59" customFormat="1" ht="24.75" customHeight="1">
      <c r="A1709" s="90" t="s">
        <v>90</v>
      </c>
      <c r="B1709" s="48">
        <v>145</v>
      </c>
      <c r="C1709" s="48">
        <v>145</v>
      </c>
      <c r="D1709" s="48"/>
      <c r="E1709" s="96"/>
      <c r="F1709" s="96"/>
      <c r="G1709" s="96"/>
      <c r="H1709" s="49"/>
      <c r="I1709" s="96"/>
    </row>
    <row r="1710" spans="1:9" s="59" customFormat="1" ht="24.75" customHeight="1">
      <c r="A1710" s="90" t="s">
        <v>42</v>
      </c>
      <c r="B1710" s="48">
        <v>3.5</v>
      </c>
      <c r="C1710" s="48">
        <v>3.5</v>
      </c>
      <c r="D1710" s="48"/>
      <c r="E1710" s="96"/>
      <c r="F1710" s="96"/>
      <c r="G1710" s="96"/>
      <c r="H1710" s="49"/>
      <c r="I1710" s="315"/>
    </row>
    <row r="1711" spans="1:9" ht="24.75" customHeight="1">
      <c r="A1711" s="192" t="s">
        <v>91</v>
      </c>
      <c r="B1711" s="48">
        <v>0.9</v>
      </c>
      <c r="C1711" s="48">
        <v>0.9</v>
      </c>
      <c r="D1711" s="48"/>
      <c r="E1711" s="96"/>
      <c r="F1711" s="96"/>
      <c r="G1711" s="96"/>
      <c r="H1711" s="49"/>
      <c r="I1711" s="315"/>
    </row>
    <row r="1712" spans="1:9" ht="24.75" customHeight="1">
      <c r="A1712" s="90" t="s">
        <v>106</v>
      </c>
      <c r="B1712" s="48">
        <v>3</v>
      </c>
      <c r="C1712" s="48">
        <v>3</v>
      </c>
      <c r="D1712" s="48"/>
      <c r="E1712" s="96"/>
      <c r="F1712" s="96"/>
      <c r="G1712" s="96"/>
      <c r="H1712" s="49"/>
      <c r="I1712" s="315"/>
    </row>
    <row r="1713" spans="1:9" ht="24.75" customHeight="1">
      <c r="A1713" s="337" t="s">
        <v>113</v>
      </c>
      <c r="B1713" s="337"/>
      <c r="C1713" s="337"/>
      <c r="D1713" s="114" t="s">
        <v>67</v>
      </c>
      <c r="E1713" s="29">
        <v>1.6</v>
      </c>
      <c r="F1713" s="29">
        <v>3.5</v>
      </c>
      <c r="G1713" s="29">
        <v>9.9</v>
      </c>
      <c r="H1713" s="92">
        <f>E1713*4+F1713*9+G1713*4</f>
        <v>77.5</v>
      </c>
      <c r="I1713" s="30">
        <v>0</v>
      </c>
    </row>
    <row r="1714" spans="1:9" ht="24.75" customHeight="1">
      <c r="A1714" s="90" t="s">
        <v>46</v>
      </c>
      <c r="B1714" s="48">
        <v>20</v>
      </c>
      <c r="C1714" s="48">
        <v>20</v>
      </c>
      <c r="D1714" s="48"/>
      <c r="E1714" s="96"/>
      <c r="F1714" s="96"/>
      <c r="G1714" s="96"/>
      <c r="H1714" s="49"/>
      <c r="I1714" s="97"/>
    </row>
    <row r="1715" spans="1:9" ht="24.75" customHeight="1">
      <c r="A1715" s="63" t="s">
        <v>43</v>
      </c>
      <c r="B1715" s="76">
        <v>5</v>
      </c>
      <c r="C1715" s="76">
        <v>5</v>
      </c>
      <c r="D1715" s="48"/>
      <c r="E1715" s="81"/>
      <c r="F1715" s="81"/>
      <c r="G1715" s="81"/>
      <c r="H1715" s="49"/>
      <c r="I1715" s="97"/>
    </row>
    <row r="1716" spans="1:9" ht="43.5" customHeight="1">
      <c r="A1716" s="343" t="s">
        <v>117</v>
      </c>
      <c r="B1716" s="343"/>
      <c r="C1716" s="343"/>
      <c r="D1716" s="184">
        <v>150</v>
      </c>
      <c r="E1716" s="29">
        <v>3</v>
      </c>
      <c r="F1716" s="29">
        <v>2.3</v>
      </c>
      <c r="G1716" s="29">
        <v>17.5</v>
      </c>
      <c r="H1716" s="27">
        <f>G1716*4+F1716*9+E1716*4</f>
        <v>102.7</v>
      </c>
      <c r="I1716" s="30">
        <v>0.52</v>
      </c>
    </row>
    <row r="1717" spans="1:9" ht="24.75" customHeight="1">
      <c r="A1717" s="90" t="s">
        <v>93</v>
      </c>
      <c r="B1717" s="48">
        <v>2</v>
      </c>
      <c r="C1717" s="48">
        <v>2</v>
      </c>
      <c r="D1717" s="48"/>
      <c r="E1717" s="96"/>
      <c r="F1717" s="96"/>
      <c r="G1717" s="96"/>
      <c r="H1717" s="49"/>
      <c r="I1717" s="97"/>
    </row>
    <row r="1718" spans="1:9" ht="24.75" customHeight="1">
      <c r="A1718" s="90" t="s">
        <v>42</v>
      </c>
      <c r="B1718" s="48">
        <v>12</v>
      </c>
      <c r="C1718" s="48">
        <v>12</v>
      </c>
      <c r="D1718" s="48"/>
      <c r="E1718" s="96"/>
      <c r="F1718" s="96"/>
      <c r="G1718" s="96"/>
      <c r="H1718" s="49"/>
      <c r="I1718" s="97"/>
    </row>
    <row r="1719" spans="1:9" ht="24.75" customHeight="1">
      <c r="A1719" s="90" t="s">
        <v>90</v>
      </c>
      <c r="B1719" s="48">
        <v>70</v>
      </c>
      <c r="C1719" s="48">
        <v>70</v>
      </c>
      <c r="D1719" s="48"/>
      <c r="E1719" s="96"/>
      <c r="F1719" s="96"/>
      <c r="G1719" s="96"/>
      <c r="H1719" s="96"/>
      <c r="I1719" s="96"/>
    </row>
    <row r="1720" spans="1:9" ht="24.75" customHeight="1">
      <c r="A1720" s="352" t="s">
        <v>105</v>
      </c>
      <c r="B1720" s="352"/>
      <c r="C1720" s="352"/>
      <c r="D1720" s="185"/>
      <c r="E1720" s="50">
        <f>E1721</f>
        <v>0.8</v>
      </c>
      <c r="F1720" s="50">
        <f>F1721</f>
        <v>0.2</v>
      </c>
      <c r="G1720" s="50">
        <f>G1721</f>
        <v>15.8</v>
      </c>
      <c r="H1720" s="110">
        <f>H1721</f>
        <v>68.2</v>
      </c>
      <c r="I1720" s="50">
        <f>I1721</f>
        <v>4</v>
      </c>
    </row>
    <row r="1721" spans="1:11" ht="24.75" customHeight="1">
      <c r="A1721" s="312" t="s">
        <v>158</v>
      </c>
      <c r="B1721" s="184">
        <v>100</v>
      </c>
      <c r="C1721" s="184">
        <v>100</v>
      </c>
      <c r="D1721" s="184">
        <v>100</v>
      </c>
      <c r="E1721" s="29">
        <v>0.8</v>
      </c>
      <c r="F1721" s="29">
        <v>0.2</v>
      </c>
      <c r="G1721" s="29">
        <v>15.8</v>
      </c>
      <c r="H1721" s="27">
        <f>E1721*4+F1721*9+G1721*4</f>
        <v>68.2</v>
      </c>
      <c r="I1721" s="30">
        <v>4</v>
      </c>
      <c r="K1721" s="130" t="s">
        <v>401</v>
      </c>
    </row>
    <row r="1722" spans="1:12" ht="24.75" customHeight="1">
      <c r="A1722" s="341" t="s">
        <v>11</v>
      </c>
      <c r="B1722" s="341"/>
      <c r="C1722" s="341"/>
      <c r="D1722" s="316">
        <f>D1723+205+D1745+D1757+D1764</f>
        <v>535</v>
      </c>
      <c r="E1722" s="50">
        <f>E1723+E1733+E1745+E1757+E1764+E1767+E1769</f>
        <v>18.47142857142857</v>
      </c>
      <c r="F1722" s="50">
        <f>F1723+F1733+F1745+F1757+F1764+F1767+F1769</f>
        <v>18.742857142857144</v>
      </c>
      <c r="G1722" s="50">
        <f>G1723+G1733+G1745+G1757+G1764+G1767+G1769</f>
        <v>54.12857142857142</v>
      </c>
      <c r="H1722" s="40">
        <f>H1723+H1733+H1745+H1757+H1764+H1767+H1769</f>
        <v>461.14285714285717</v>
      </c>
      <c r="I1722" s="50">
        <f>I1723+I1733+I1745+I1757+I1764+I1767+I1769</f>
        <v>41.436410256410255</v>
      </c>
      <c r="K1722" s="43" t="s">
        <v>38</v>
      </c>
      <c r="L1722" s="130">
        <f>D1769</f>
        <v>30</v>
      </c>
    </row>
    <row r="1723" spans="1:12" ht="43.5" customHeight="1">
      <c r="A1723" s="339" t="s">
        <v>402</v>
      </c>
      <c r="B1723" s="339"/>
      <c r="C1723" s="339"/>
      <c r="D1723" s="184">
        <v>60</v>
      </c>
      <c r="E1723" s="29">
        <v>0.8</v>
      </c>
      <c r="F1723" s="29">
        <v>3</v>
      </c>
      <c r="G1723" s="29">
        <v>3.1</v>
      </c>
      <c r="H1723" s="124">
        <f>E1723*4+F1723*9+G1723*4</f>
        <v>42.6</v>
      </c>
      <c r="I1723" s="30">
        <v>20</v>
      </c>
      <c r="K1723" s="44" t="s">
        <v>39</v>
      </c>
      <c r="L1723" s="130">
        <f>D1767+C1714</f>
        <v>30</v>
      </c>
    </row>
    <row r="1724" spans="1:12" ht="24.75" customHeight="1">
      <c r="A1724" s="105" t="s">
        <v>166</v>
      </c>
      <c r="B1724" s="39">
        <f>C1724*1.02</f>
        <v>61.2</v>
      </c>
      <c r="C1724" s="33">
        <v>60</v>
      </c>
      <c r="D1724" s="34"/>
      <c r="E1724" s="82"/>
      <c r="F1724" s="82"/>
      <c r="G1724" s="82"/>
      <c r="H1724" s="39"/>
      <c r="I1724" s="53"/>
      <c r="K1724" s="44" t="s">
        <v>98</v>
      </c>
      <c r="L1724" s="132">
        <f>C1753+C1796+C1772+C1773+C1783</f>
        <v>36.6</v>
      </c>
    </row>
    <row r="1725" spans="1:12" ht="24.75" customHeight="1">
      <c r="A1725" s="26" t="s">
        <v>167</v>
      </c>
      <c r="B1725" s="39">
        <f>C1725*1.18</f>
        <v>70.8</v>
      </c>
      <c r="C1725" s="33">
        <v>60</v>
      </c>
      <c r="D1725" s="34"/>
      <c r="E1725" s="82"/>
      <c r="F1725" s="82"/>
      <c r="G1725" s="82"/>
      <c r="H1725" s="39"/>
      <c r="I1725" s="53"/>
      <c r="K1725" s="45" t="s">
        <v>99</v>
      </c>
      <c r="L1725" s="132">
        <f>C1708+C1793</f>
        <v>21</v>
      </c>
    </row>
    <row r="1726" spans="1:11" ht="43.5" customHeight="1">
      <c r="A1726" s="71" t="s">
        <v>176</v>
      </c>
      <c r="B1726" s="39">
        <v>3</v>
      </c>
      <c r="C1726" s="33">
        <v>3</v>
      </c>
      <c r="D1726" s="34"/>
      <c r="E1726" s="82"/>
      <c r="F1726" s="82"/>
      <c r="G1726" s="82"/>
      <c r="H1726" s="39"/>
      <c r="I1726" s="53"/>
      <c r="K1726" s="45" t="s">
        <v>81</v>
      </c>
    </row>
    <row r="1727" spans="1:12" ht="43.5" customHeight="1">
      <c r="A1727" s="90" t="s">
        <v>164</v>
      </c>
      <c r="B1727" s="76">
        <f>C1727*1.35</f>
        <v>2.7</v>
      </c>
      <c r="C1727" s="76">
        <v>2</v>
      </c>
      <c r="D1727" s="48"/>
      <c r="E1727" s="81"/>
      <c r="F1727" s="81"/>
      <c r="G1727" s="81"/>
      <c r="H1727" s="74"/>
      <c r="I1727" s="242"/>
      <c r="K1727" s="44" t="s">
        <v>26</v>
      </c>
      <c r="L1727" s="132">
        <f>C1734+C1758</f>
        <v>109</v>
      </c>
    </row>
    <row r="1728" spans="1:12" ht="24.75" customHeight="1">
      <c r="A1728" s="333" t="s">
        <v>139</v>
      </c>
      <c r="B1728" s="333"/>
      <c r="C1728" s="333"/>
      <c r="D1728" s="333"/>
      <c r="E1728" s="333"/>
      <c r="F1728" s="333"/>
      <c r="G1728" s="333"/>
      <c r="H1728" s="333"/>
      <c r="I1728" s="333"/>
      <c r="K1728" s="44" t="s">
        <v>28</v>
      </c>
      <c r="L1728" s="132">
        <f>C1724+C1727+C1738+C1739+C1741+C1744</f>
        <v>120.1</v>
      </c>
    </row>
    <row r="1729" spans="1:12" ht="43.5" customHeight="1">
      <c r="A1729" s="334" t="s">
        <v>231</v>
      </c>
      <c r="B1729" s="334"/>
      <c r="C1729" s="334"/>
      <c r="D1729" s="184">
        <v>60</v>
      </c>
      <c r="E1729" s="29">
        <v>0.8</v>
      </c>
      <c r="F1729" s="29">
        <v>0.1</v>
      </c>
      <c r="G1729" s="29">
        <v>5.9</v>
      </c>
      <c r="H1729" s="27">
        <f>E1729*4+F1729*9+G1729*4</f>
        <v>27.700000000000003</v>
      </c>
      <c r="I1729" s="30">
        <v>1.65</v>
      </c>
      <c r="K1729" s="44" t="s">
        <v>25</v>
      </c>
      <c r="L1729" s="130">
        <f>C1765+D1813</f>
        <v>130</v>
      </c>
    </row>
    <row r="1730" spans="1:12" ht="24.75" customHeight="1">
      <c r="A1730" s="26" t="s">
        <v>80</v>
      </c>
      <c r="B1730" s="74">
        <f>C1730*1.25</f>
        <v>78.75</v>
      </c>
      <c r="C1730" s="49">
        <v>63</v>
      </c>
      <c r="D1730" s="48"/>
      <c r="E1730" s="96"/>
      <c r="F1730" s="96"/>
      <c r="G1730" s="96"/>
      <c r="H1730" s="49"/>
      <c r="I1730" s="231"/>
      <c r="K1730" s="44" t="s">
        <v>29</v>
      </c>
      <c r="L1730" s="132"/>
    </row>
    <row r="1731" spans="1:12" ht="24.75" customHeight="1">
      <c r="A1731" s="90" t="s">
        <v>47</v>
      </c>
      <c r="B1731" s="74">
        <f>C1731*1.33</f>
        <v>83.79</v>
      </c>
      <c r="C1731" s="49">
        <v>63</v>
      </c>
      <c r="D1731" s="48"/>
      <c r="E1731" s="96"/>
      <c r="F1731" s="96"/>
      <c r="G1731" s="96"/>
      <c r="H1731" s="49"/>
      <c r="I1731" s="96"/>
      <c r="K1731" s="44" t="s">
        <v>85</v>
      </c>
      <c r="L1731" s="130">
        <f>C1721</f>
        <v>100</v>
      </c>
    </row>
    <row r="1732" spans="1:11" ht="43.5" customHeight="1">
      <c r="A1732" s="90" t="s">
        <v>164</v>
      </c>
      <c r="B1732" s="96">
        <f>C1732*1.35</f>
        <v>2.7</v>
      </c>
      <c r="C1732" s="49">
        <v>2</v>
      </c>
      <c r="D1732" s="48"/>
      <c r="E1732" s="96"/>
      <c r="F1732" s="96"/>
      <c r="G1732" s="96"/>
      <c r="H1732" s="27"/>
      <c r="I1732" s="231"/>
      <c r="K1732" s="46" t="s">
        <v>86</v>
      </c>
    </row>
    <row r="1733" spans="1:12" ht="43.5" customHeight="1">
      <c r="A1733" s="361" t="s">
        <v>403</v>
      </c>
      <c r="B1733" s="361"/>
      <c r="C1733" s="361"/>
      <c r="D1733" s="184" t="s">
        <v>40</v>
      </c>
      <c r="E1733" s="98">
        <v>2</v>
      </c>
      <c r="F1733" s="98">
        <v>3.5</v>
      </c>
      <c r="G1733" s="98">
        <v>6.4</v>
      </c>
      <c r="H1733" s="27">
        <f>E1733*4+F1733*9+G1733*4</f>
        <v>65.1</v>
      </c>
      <c r="I1733" s="30">
        <v>3.78</v>
      </c>
      <c r="K1733" s="44" t="s">
        <v>24</v>
      </c>
      <c r="L1733" s="132">
        <f>C1766+C1718+C1710+C1812+C1795+C1774+C1782</f>
        <v>50.6</v>
      </c>
    </row>
    <row r="1734" spans="1:12" ht="24.75" customHeight="1">
      <c r="A1734" s="121" t="s">
        <v>51</v>
      </c>
      <c r="B1734" s="74">
        <f>C1734*1.33</f>
        <v>31.92</v>
      </c>
      <c r="C1734" s="51">
        <v>24</v>
      </c>
      <c r="D1734" s="184"/>
      <c r="E1734" s="11"/>
      <c r="F1734" s="11"/>
      <c r="G1734" s="11"/>
      <c r="H1734" s="27"/>
      <c r="I1734" s="8"/>
      <c r="K1734" s="44" t="s">
        <v>30</v>
      </c>
      <c r="L1734" s="130">
        <f>C1780</f>
        <v>5</v>
      </c>
    </row>
    <row r="1735" spans="1:11" ht="24.75" customHeight="1">
      <c r="A1735" s="121" t="s">
        <v>52</v>
      </c>
      <c r="B1735" s="74">
        <f>C1735*1.43</f>
        <v>34.32</v>
      </c>
      <c r="C1735" s="51">
        <v>24</v>
      </c>
      <c r="D1735" s="184"/>
      <c r="E1735" s="11"/>
      <c r="F1735" s="11"/>
      <c r="G1735" s="11"/>
      <c r="H1735" s="27"/>
      <c r="I1735" s="8"/>
      <c r="K1735" s="44" t="s">
        <v>145</v>
      </c>
    </row>
    <row r="1736" spans="1:12" ht="24.75" customHeight="1">
      <c r="A1736" s="63" t="s">
        <v>53</v>
      </c>
      <c r="B1736" s="74">
        <f>C1736*1.54</f>
        <v>36.96</v>
      </c>
      <c r="C1736" s="51">
        <v>24</v>
      </c>
      <c r="D1736" s="184"/>
      <c r="E1736" s="11"/>
      <c r="F1736" s="11"/>
      <c r="G1736" s="11"/>
      <c r="H1736" s="27"/>
      <c r="I1736" s="8"/>
      <c r="K1736" s="43" t="s">
        <v>147</v>
      </c>
      <c r="L1736" s="130">
        <f>C1717</f>
        <v>2</v>
      </c>
    </row>
    <row r="1737" spans="1:12" ht="24.75" customHeight="1">
      <c r="A1737" s="63" t="s">
        <v>54</v>
      </c>
      <c r="B1737" s="74">
        <f>C1737*1.67</f>
        <v>40.08</v>
      </c>
      <c r="C1737" s="51">
        <v>24</v>
      </c>
      <c r="D1737" s="184"/>
      <c r="E1737" s="11"/>
      <c r="F1737" s="11"/>
      <c r="G1737" s="11"/>
      <c r="H1737" s="27"/>
      <c r="I1737" s="8"/>
      <c r="K1737" s="44" t="s">
        <v>31</v>
      </c>
      <c r="L1737" s="59">
        <f>C1811</f>
        <v>0.4</v>
      </c>
    </row>
    <row r="1738" spans="1:12" ht="24.75" customHeight="1">
      <c r="A1738" s="63" t="s">
        <v>63</v>
      </c>
      <c r="B1738" s="74">
        <f>C1738*1.25</f>
        <v>50</v>
      </c>
      <c r="C1738" s="74">
        <v>40</v>
      </c>
      <c r="D1738" s="184"/>
      <c r="E1738" s="290"/>
      <c r="F1738" s="81"/>
      <c r="G1738" s="81"/>
      <c r="H1738" s="49"/>
      <c r="I1738" s="8"/>
      <c r="K1738" s="44" t="s">
        <v>100</v>
      </c>
      <c r="L1738" s="132"/>
    </row>
    <row r="1739" spans="1:12" ht="24.75" customHeight="1">
      <c r="A1739" s="63" t="s">
        <v>55</v>
      </c>
      <c r="B1739" s="81">
        <f>C1739*1.25</f>
        <v>12.5</v>
      </c>
      <c r="C1739" s="74">
        <v>10</v>
      </c>
      <c r="D1739" s="184"/>
      <c r="E1739" s="290"/>
      <c r="F1739" s="81"/>
      <c r="G1739" s="81"/>
      <c r="H1739" s="49"/>
      <c r="I1739" s="8"/>
      <c r="K1739" s="43" t="s">
        <v>88</v>
      </c>
      <c r="L1739" s="132">
        <f>C1747</f>
        <v>46</v>
      </c>
    </row>
    <row r="1740" spans="1:12" ht="24.75" customHeight="1">
      <c r="A1740" s="121" t="s">
        <v>47</v>
      </c>
      <c r="B1740" s="81">
        <f>C1740*1.33</f>
        <v>13.3</v>
      </c>
      <c r="C1740" s="122">
        <v>10</v>
      </c>
      <c r="D1740" s="184"/>
      <c r="E1740" s="289"/>
      <c r="F1740" s="291"/>
      <c r="G1740" s="291"/>
      <c r="H1740" s="49"/>
      <c r="I1740" s="8"/>
      <c r="K1740" s="44" t="s">
        <v>32</v>
      </c>
      <c r="L1740" s="132"/>
    </row>
    <row r="1741" spans="1:12" ht="24.75" customHeight="1">
      <c r="A1741" s="63" t="s">
        <v>56</v>
      </c>
      <c r="B1741" s="74">
        <f>C1741*1.19</f>
        <v>9.52</v>
      </c>
      <c r="C1741" s="74">
        <v>8</v>
      </c>
      <c r="D1741" s="184"/>
      <c r="E1741" s="290"/>
      <c r="F1741" s="81"/>
      <c r="G1741" s="81"/>
      <c r="H1741" s="49"/>
      <c r="I1741" s="8"/>
      <c r="K1741" s="46" t="s">
        <v>33</v>
      </c>
      <c r="L1741" s="132">
        <f>C1709+C1719+C1752+C1762+C1800+C1789</f>
        <v>447</v>
      </c>
    </row>
    <row r="1742" spans="1:12" ht="24.75" customHeight="1">
      <c r="A1742" s="63" t="s">
        <v>48</v>
      </c>
      <c r="B1742" s="74">
        <v>2</v>
      </c>
      <c r="C1742" s="74">
        <v>2</v>
      </c>
      <c r="D1742" s="184"/>
      <c r="E1742" s="290"/>
      <c r="F1742" s="81"/>
      <c r="G1742" s="81"/>
      <c r="H1742" s="49"/>
      <c r="I1742" s="8"/>
      <c r="K1742" s="43" t="s">
        <v>34</v>
      </c>
      <c r="L1742" s="132">
        <f>C1792</f>
        <v>74</v>
      </c>
    </row>
    <row r="1743" spans="1:12" ht="24.75" customHeight="1">
      <c r="A1743" s="63" t="s">
        <v>57</v>
      </c>
      <c r="B1743" s="76">
        <v>5</v>
      </c>
      <c r="C1743" s="76">
        <v>5</v>
      </c>
      <c r="D1743" s="160"/>
      <c r="E1743" s="290"/>
      <c r="F1743" s="81"/>
      <c r="G1743" s="81"/>
      <c r="H1743" s="49"/>
      <c r="I1743" s="8"/>
      <c r="K1743" s="43" t="s">
        <v>35</v>
      </c>
      <c r="L1743" s="132">
        <f>C1743+C1755</f>
        <v>6.7</v>
      </c>
    </row>
    <row r="1744" spans="1:11" ht="24.75" customHeight="1">
      <c r="A1744" s="90" t="s">
        <v>236</v>
      </c>
      <c r="B1744" s="48">
        <v>0.1</v>
      </c>
      <c r="C1744" s="48">
        <v>0.1</v>
      </c>
      <c r="D1744" s="193"/>
      <c r="E1744" s="194"/>
      <c r="F1744" s="194"/>
      <c r="G1744" s="194"/>
      <c r="H1744" s="73"/>
      <c r="I1744" s="73"/>
      <c r="K1744" s="44" t="s">
        <v>101</v>
      </c>
    </row>
    <row r="1745" spans="1:12" ht="43.5" customHeight="1">
      <c r="A1745" s="337" t="s">
        <v>404</v>
      </c>
      <c r="B1745" s="362"/>
      <c r="C1745" s="362"/>
      <c r="D1745" s="184">
        <v>50</v>
      </c>
      <c r="E1745" s="29">
        <v>10.9</v>
      </c>
      <c r="F1745" s="29">
        <v>8.9</v>
      </c>
      <c r="G1745" s="29">
        <v>1.4</v>
      </c>
      <c r="H1745" s="27">
        <f>E1745*4+F1745*9+G1745*4</f>
        <v>129.3</v>
      </c>
      <c r="I1745" s="30">
        <v>0.4</v>
      </c>
      <c r="K1745" s="43" t="s">
        <v>36</v>
      </c>
      <c r="L1745" s="132">
        <f>C1715+C1712+C1754+C1763+C1797+C1798</f>
        <v>21.7</v>
      </c>
    </row>
    <row r="1746" spans="1:12" ht="24.75" customHeight="1">
      <c r="A1746" s="41" t="s">
        <v>224</v>
      </c>
      <c r="B1746" s="57">
        <f>C1746*1.12</f>
        <v>94.08000000000001</v>
      </c>
      <c r="C1746" s="72">
        <v>84</v>
      </c>
      <c r="D1746" s="34"/>
      <c r="E1746" s="47"/>
      <c r="F1746" s="47"/>
      <c r="G1746" s="47"/>
      <c r="H1746" s="72"/>
      <c r="I1746" s="100"/>
      <c r="K1746" s="43" t="s">
        <v>27</v>
      </c>
      <c r="L1746" s="132">
        <f>C1727+C1742+C1756+C1787</f>
        <v>4.8</v>
      </c>
    </row>
    <row r="1747" spans="1:12" ht="24.75" customHeight="1">
      <c r="A1747" s="256" t="s">
        <v>343</v>
      </c>
      <c r="B1747" s="38">
        <f>C1747*1.48</f>
        <v>68.08</v>
      </c>
      <c r="C1747" s="171">
        <v>46</v>
      </c>
      <c r="D1747" s="34"/>
      <c r="E1747" s="47"/>
      <c r="F1747" s="47"/>
      <c r="G1747" s="47"/>
      <c r="H1747" s="72"/>
      <c r="I1747" s="47"/>
      <c r="K1747" s="44" t="s">
        <v>37</v>
      </c>
      <c r="L1747" s="132">
        <f>C1750+C1794+C1776+C1786</f>
        <v>21.7</v>
      </c>
    </row>
    <row r="1748" spans="1:12" ht="24.75" customHeight="1">
      <c r="A1748" s="256" t="s">
        <v>344</v>
      </c>
      <c r="B1748" s="38">
        <f>C1748*1.054</f>
        <v>48.484</v>
      </c>
      <c r="C1748" s="170">
        <v>46</v>
      </c>
      <c r="D1748" s="34"/>
      <c r="E1748" s="47"/>
      <c r="F1748" s="47"/>
      <c r="G1748" s="47"/>
      <c r="H1748" s="72"/>
      <c r="I1748" s="100"/>
      <c r="K1748" s="44" t="s">
        <v>141</v>
      </c>
      <c r="L1748" s="131">
        <f>C1778</f>
        <v>0.6</v>
      </c>
    </row>
    <row r="1749" spans="1:11" ht="43.5" customHeight="1">
      <c r="A1749" s="104" t="s">
        <v>405</v>
      </c>
      <c r="B1749" s="3"/>
      <c r="C1749" s="27">
        <v>33</v>
      </c>
      <c r="D1749" s="34"/>
      <c r="E1749" s="29"/>
      <c r="F1749" s="29"/>
      <c r="G1749" s="29"/>
      <c r="H1749" s="27"/>
      <c r="I1749" s="30"/>
      <c r="K1749" s="44" t="s">
        <v>142</v>
      </c>
    </row>
    <row r="1750" spans="1:9" ht="24.75" customHeight="1">
      <c r="A1750" s="105" t="s">
        <v>135</v>
      </c>
      <c r="B1750" s="39">
        <v>8</v>
      </c>
      <c r="C1750" s="72">
        <v>8</v>
      </c>
      <c r="D1750" s="34"/>
      <c r="E1750" s="47"/>
      <c r="F1750" s="47"/>
      <c r="G1750" s="47"/>
      <c r="H1750" s="72"/>
      <c r="I1750" s="100"/>
    </row>
    <row r="1751" spans="1:9" ht="24.75" customHeight="1">
      <c r="A1751" s="268" t="s">
        <v>406</v>
      </c>
      <c r="B1751" s="39"/>
      <c r="C1751" s="27">
        <v>17</v>
      </c>
      <c r="D1751" s="34"/>
      <c r="E1751" s="47"/>
      <c r="F1751" s="47"/>
      <c r="G1751" s="47"/>
      <c r="H1751" s="72"/>
      <c r="I1751" s="30"/>
    </row>
    <row r="1752" spans="1:9" ht="24.75" customHeight="1">
      <c r="A1752" s="26" t="s">
        <v>90</v>
      </c>
      <c r="B1752" s="39">
        <v>17</v>
      </c>
      <c r="C1752" s="72">
        <v>17</v>
      </c>
      <c r="D1752" s="34"/>
      <c r="E1752" s="47"/>
      <c r="F1752" s="47"/>
      <c r="G1752" s="47"/>
      <c r="H1752" s="72"/>
      <c r="I1752" s="30"/>
    </row>
    <row r="1753" spans="1:9" ht="24.75" customHeight="1">
      <c r="A1753" s="26" t="s">
        <v>62</v>
      </c>
      <c r="B1753" s="82">
        <v>1.3</v>
      </c>
      <c r="C1753" s="47">
        <v>1.3</v>
      </c>
      <c r="D1753" s="34"/>
      <c r="E1753" s="47"/>
      <c r="F1753" s="47"/>
      <c r="G1753" s="47"/>
      <c r="H1753" s="72"/>
      <c r="I1753" s="30"/>
    </row>
    <row r="1754" spans="1:9" ht="24.75" customHeight="1">
      <c r="A1754" s="86" t="s">
        <v>106</v>
      </c>
      <c r="B1754" s="82">
        <v>1.7</v>
      </c>
      <c r="C1754" s="47">
        <v>1.7</v>
      </c>
      <c r="D1754" s="34"/>
      <c r="E1754" s="47"/>
      <c r="F1754" s="47"/>
      <c r="G1754" s="47"/>
      <c r="H1754" s="72"/>
      <c r="I1754" s="30"/>
    </row>
    <row r="1755" spans="1:9" ht="24.75" customHeight="1">
      <c r="A1755" s="162" t="s">
        <v>407</v>
      </c>
      <c r="B1755" s="82">
        <v>1.7</v>
      </c>
      <c r="C1755" s="47">
        <v>1.7</v>
      </c>
      <c r="D1755" s="34"/>
      <c r="E1755" s="47"/>
      <c r="F1755" s="47"/>
      <c r="G1755" s="47"/>
      <c r="H1755" s="72"/>
      <c r="I1755" s="30"/>
    </row>
    <row r="1756" spans="1:9" ht="43.5" customHeight="1">
      <c r="A1756" s="86" t="s">
        <v>337</v>
      </c>
      <c r="B1756" s="82">
        <v>0.7</v>
      </c>
      <c r="C1756" s="47">
        <v>0.7</v>
      </c>
      <c r="D1756" s="34"/>
      <c r="E1756" s="47"/>
      <c r="F1756" s="47"/>
      <c r="G1756" s="47"/>
      <c r="H1756" s="72"/>
      <c r="I1756" s="30"/>
    </row>
    <row r="1757" spans="1:9" ht="24.75" customHeight="1">
      <c r="A1757" s="359" t="s">
        <v>180</v>
      </c>
      <c r="B1757" s="359"/>
      <c r="C1757" s="359"/>
      <c r="D1757" s="184">
        <v>100</v>
      </c>
      <c r="E1757" s="83">
        <v>1.9</v>
      </c>
      <c r="F1757" s="83">
        <v>2.8</v>
      </c>
      <c r="G1757" s="83">
        <v>11.9</v>
      </c>
      <c r="H1757" s="27">
        <f>E1757*4+F1757*9+G1757*4</f>
        <v>80.4</v>
      </c>
      <c r="I1757" s="83">
        <v>6.923076923076923</v>
      </c>
    </row>
    <row r="1758" spans="1:9" ht="24.75" customHeight="1">
      <c r="A1758" s="26" t="s">
        <v>51</v>
      </c>
      <c r="B1758" s="39">
        <f>C1758*1.33</f>
        <v>113.05000000000001</v>
      </c>
      <c r="C1758" s="33">
        <v>85</v>
      </c>
      <c r="D1758" s="34"/>
      <c r="E1758" s="82"/>
      <c r="F1758" s="82"/>
      <c r="G1758" s="82"/>
      <c r="H1758" s="72"/>
      <c r="I1758" s="53"/>
    </row>
    <row r="1759" spans="1:9" ht="24.75" customHeight="1">
      <c r="A1759" s="26" t="s">
        <v>52</v>
      </c>
      <c r="B1759" s="39">
        <f>C1759*1.43</f>
        <v>121.55</v>
      </c>
      <c r="C1759" s="33">
        <v>85</v>
      </c>
      <c r="D1759" s="34"/>
      <c r="E1759" s="82"/>
      <c r="F1759" s="82"/>
      <c r="G1759" s="82"/>
      <c r="H1759" s="72"/>
      <c r="I1759" s="54"/>
    </row>
    <row r="1760" spans="1:9" ht="24.75" customHeight="1">
      <c r="A1760" s="63" t="s">
        <v>53</v>
      </c>
      <c r="B1760" s="39">
        <f>C1760*1.54</f>
        <v>130.9</v>
      </c>
      <c r="C1760" s="33">
        <v>85</v>
      </c>
      <c r="D1760" s="34"/>
      <c r="E1760" s="82"/>
      <c r="F1760" s="82"/>
      <c r="G1760" s="82"/>
      <c r="H1760" s="72"/>
      <c r="I1760" s="54"/>
    </row>
    <row r="1761" spans="1:9" ht="24.75" customHeight="1">
      <c r="A1761" s="63" t="s">
        <v>54</v>
      </c>
      <c r="B1761" s="39">
        <f>C1761*1.67</f>
        <v>141.95</v>
      </c>
      <c r="C1761" s="33">
        <v>85</v>
      </c>
      <c r="D1761" s="34"/>
      <c r="E1761" s="82"/>
      <c r="F1761" s="82"/>
      <c r="G1761" s="82"/>
      <c r="H1761" s="72"/>
      <c r="I1761" s="54"/>
    </row>
    <row r="1762" spans="1:9" ht="24.75" customHeight="1">
      <c r="A1762" s="26" t="s">
        <v>90</v>
      </c>
      <c r="B1762" s="33">
        <v>16</v>
      </c>
      <c r="C1762" s="39">
        <v>15</v>
      </c>
      <c r="D1762" s="34"/>
      <c r="E1762" s="82"/>
      <c r="F1762" s="82"/>
      <c r="G1762" s="82"/>
      <c r="H1762" s="72"/>
      <c r="I1762" s="54"/>
    </row>
    <row r="1763" spans="1:9" ht="24.75" customHeight="1">
      <c r="A1763" s="63" t="s">
        <v>43</v>
      </c>
      <c r="B1763" s="33">
        <v>3</v>
      </c>
      <c r="C1763" s="33">
        <v>3</v>
      </c>
      <c r="D1763" s="34"/>
      <c r="E1763" s="82"/>
      <c r="F1763" s="82"/>
      <c r="G1763" s="82"/>
      <c r="H1763" s="72"/>
      <c r="I1763" s="53"/>
    </row>
    <row r="1764" spans="1:9" ht="43.5" customHeight="1">
      <c r="A1764" s="337" t="s">
        <v>149</v>
      </c>
      <c r="B1764" s="337"/>
      <c r="C1764" s="337"/>
      <c r="D1764" s="184">
        <v>120</v>
      </c>
      <c r="E1764" s="29">
        <v>0.1</v>
      </c>
      <c r="F1764" s="29">
        <v>0.1</v>
      </c>
      <c r="G1764" s="29">
        <v>17.5</v>
      </c>
      <c r="H1764" s="91">
        <f>G1764*4+F1764*9+E1764*4</f>
        <v>71.30000000000001</v>
      </c>
      <c r="I1764" s="30">
        <v>10.333333333333334</v>
      </c>
    </row>
    <row r="1765" spans="1:9" ht="43.5" customHeight="1">
      <c r="A1765" s="105" t="s">
        <v>133</v>
      </c>
      <c r="B1765" s="7">
        <f>C1765*1.14</f>
        <v>34.199999999999996</v>
      </c>
      <c r="C1765" s="4">
        <v>30</v>
      </c>
      <c r="D1765" s="184"/>
      <c r="E1765" s="29"/>
      <c r="F1765" s="29"/>
      <c r="G1765" s="29"/>
      <c r="H1765" s="27"/>
      <c r="I1765" s="97"/>
    </row>
    <row r="1766" spans="1:9" ht="24.75" customHeight="1">
      <c r="A1766" s="37" t="s">
        <v>42</v>
      </c>
      <c r="B1766" s="106">
        <v>10</v>
      </c>
      <c r="C1766" s="106">
        <v>10</v>
      </c>
      <c r="D1766" s="184"/>
      <c r="E1766" s="29"/>
      <c r="F1766" s="29"/>
      <c r="G1766" s="29"/>
      <c r="H1766" s="27"/>
      <c r="I1766" s="30"/>
    </row>
    <row r="1767" spans="1:9" ht="24.75" customHeight="1">
      <c r="A1767" s="343" t="s">
        <v>128</v>
      </c>
      <c r="B1767" s="343"/>
      <c r="C1767" s="343"/>
      <c r="D1767" s="184">
        <v>10</v>
      </c>
      <c r="E1767" s="29">
        <v>0.8</v>
      </c>
      <c r="F1767" s="29">
        <v>0.1</v>
      </c>
      <c r="G1767" s="29">
        <v>3.8</v>
      </c>
      <c r="H1767" s="27">
        <v>19.3</v>
      </c>
      <c r="I1767" s="30">
        <v>0</v>
      </c>
    </row>
    <row r="1768" spans="1:9" ht="43.5" customHeight="1">
      <c r="A1768" s="79" t="s">
        <v>129</v>
      </c>
      <c r="B1768" s="79"/>
      <c r="C1768" s="79"/>
      <c r="D1768" s="184">
        <v>10</v>
      </c>
      <c r="E1768" s="2"/>
      <c r="F1768" s="2"/>
      <c r="G1768" s="2"/>
      <c r="H1768" s="3"/>
      <c r="I1768" s="2"/>
    </row>
    <row r="1769" spans="1:9" ht="24.75" customHeight="1">
      <c r="A1769" s="337" t="s">
        <v>38</v>
      </c>
      <c r="B1769" s="337"/>
      <c r="C1769" s="337"/>
      <c r="D1769" s="184">
        <v>30</v>
      </c>
      <c r="E1769" s="2">
        <v>1.9714285714285715</v>
      </c>
      <c r="F1769" s="2">
        <v>0.34285714285714286</v>
      </c>
      <c r="G1769" s="2">
        <v>10.028571428571428</v>
      </c>
      <c r="H1769" s="27">
        <v>53.142857142857146</v>
      </c>
      <c r="I1769" s="2">
        <v>0</v>
      </c>
    </row>
    <row r="1770" spans="1:9" ht="24.75" customHeight="1">
      <c r="A1770" s="341" t="s">
        <v>12</v>
      </c>
      <c r="B1770" s="341"/>
      <c r="C1770" s="341"/>
      <c r="D1770" s="316">
        <f aca="true" t="shared" si="15" ref="D1770:I1770">D1771+D1789</f>
        <v>230</v>
      </c>
      <c r="E1770" s="50">
        <f t="shared" si="15"/>
        <v>7.4</v>
      </c>
      <c r="F1770" s="50">
        <f t="shared" si="15"/>
        <v>8.4</v>
      </c>
      <c r="G1770" s="50">
        <f t="shared" si="15"/>
        <v>26.4</v>
      </c>
      <c r="H1770" s="40">
        <f t="shared" si="15"/>
        <v>209.6</v>
      </c>
      <c r="I1770" s="50">
        <f t="shared" si="15"/>
        <v>0.96</v>
      </c>
    </row>
    <row r="1771" spans="1:9" ht="24.75" customHeight="1">
      <c r="A1771" s="343" t="s">
        <v>393</v>
      </c>
      <c r="B1771" s="360"/>
      <c r="C1771" s="360"/>
      <c r="D1771" s="184">
        <v>50</v>
      </c>
      <c r="E1771" s="29">
        <v>2.5</v>
      </c>
      <c r="F1771" s="29">
        <v>4.4</v>
      </c>
      <c r="G1771" s="29">
        <v>18.5</v>
      </c>
      <c r="H1771" s="27">
        <f>E1771*4+F1771*9+G1771*4</f>
        <v>123.6</v>
      </c>
      <c r="I1771" s="30">
        <v>0.06</v>
      </c>
    </row>
    <row r="1772" spans="1:9" ht="24.75" customHeight="1">
      <c r="A1772" s="90" t="s">
        <v>62</v>
      </c>
      <c r="B1772" s="48">
        <v>26</v>
      </c>
      <c r="C1772" s="48">
        <v>26</v>
      </c>
      <c r="D1772" s="319"/>
      <c r="E1772" s="6"/>
      <c r="F1772" s="6"/>
      <c r="G1772" s="6"/>
      <c r="H1772" s="233"/>
      <c r="I1772" s="73"/>
    </row>
    <row r="1773" spans="1:9" ht="24.75" customHeight="1">
      <c r="A1773" s="90" t="s">
        <v>394</v>
      </c>
      <c r="B1773" s="48">
        <v>1.2</v>
      </c>
      <c r="C1773" s="48">
        <v>1.2</v>
      </c>
      <c r="D1773" s="319"/>
      <c r="E1773" s="6"/>
      <c r="F1773" s="6"/>
      <c r="G1773" s="6"/>
      <c r="H1773" s="233"/>
      <c r="I1773" s="269"/>
    </row>
    <row r="1774" spans="1:9" ht="24.75" customHeight="1">
      <c r="A1774" s="90" t="s">
        <v>42</v>
      </c>
      <c r="B1774" s="48">
        <v>4</v>
      </c>
      <c r="C1774" s="48">
        <v>4</v>
      </c>
      <c r="D1774" s="319"/>
      <c r="E1774" s="6"/>
      <c r="F1774" s="6"/>
      <c r="G1774" s="6"/>
      <c r="H1774" s="233"/>
      <c r="I1774" s="73"/>
    </row>
    <row r="1775" spans="1:9" ht="24.75" customHeight="1">
      <c r="A1775" s="90" t="s">
        <v>48</v>
      </c>
      <c r="B1775" s="48">
        <v>6</v>
      </c>
      <c r="C1775" s="48">
        <v>6</v>
      </c>
      <c r="D1775" s="319"/>
      <c r="E1775" s="6"/>
      <c r="F1775" s="6"/>
      <c r="G1775" s="6"/>
      <c r="H1775" s="233"/>
      <c r="I1775" s="73"/>
    </row>
    <row r="1776" spans="1:9" ht="24.75" customHeight="1">
      <c r="A1776" s="105" t="s">
        <v>135</v>
      </c>
      <c r="B1776" s="48">
        <v>4</v>
      </c>
      <c r="C1776" s="48">
        <v>4</v>
      </c>
      <c r="D1776" s="319"/>
      <c r="E1776" s="6"/>
      <c r="F1776" s="6"/>
      <c r="G1776" s="6"/>
      <c r="H1776" s="233"/>
      <c r="I1776" s="73"/>
    </row>
    <row r="1777" spans="1:9" ht="24.75" customHeight="1">
      <c r="A1777" s="192" t="s">
        <v>91</v>
      </c>
      <c r="B1777" s="76">
        <v>0.2</v>
      </c>
      <c r="C1777" s="76">
        <v>0.2</v>
      </c>
      <c r="D1777" s="319"/>
      <c r="E1777" s="6"/>
      <c r="F1777" s="6"/>
      <c r="G1777" s="6"/>
      <c r="H1777" s="233"/>
      <c r="I1777" s="73"/>
    </row>
    <row r="1778" spans="1:9" ht="24.75" customHeight="1">
      <c r="A1778" s="250" t="s">
        <v>335</v>
      </c>
      <c r="B1778" s="76">
        <v>0.6</v>
      </c>
      <c r="C1778" s="76">
        <v>0.6</v>
      </c>
      <c r="D1778" s="319"/>
      <c r="E1778" s="6"/>
      <c r="F1778" s="6"/>
      <c r="G1778" s="6"/>
      <c r="H1778" s="233"/>
      <c r="I1778" s="73"/>
    </row>
    <row r="1779" spans="1:9" ht="24.75" customHeight="1">
      <c r="A1779" s="250" t="s">
        <v>336</v>
      </c>
      <c r="B1779" s="96">
        <f>B1778*0.25</f>
        <v>0.15</v>
      </c>
      <c r="C1779" s="96">
        <f>C1778*0.25</f>
        <v>0.15</v>
      </c>
      <c r="D1779" s="29"/>
      <c r="E1779" s="29"/>
      <c r="F1779" s="96"/>
      <c r="G1779" s="96"/>
      <c r="H1779" s="49"/>
      <c r="I1779" s="88"/>
    </row>
    <row r="1780" spans="1:9" ht="43.5" customHeight="1">
      <c r="A1780" s="108" t="s">
        <v>395</v>
      </c>
      <c r="B1780" s="76">
        <v>5.2</v>
      </c>
      <c r="C1780" s="76">
        <v>5</v>
      </c>
      <c r="D1780" s="319"/>
      <c r="E1780" s="6"/>
      <c r="F1780" s="6"/>
      <c r="G1780" s="6"/>
      <c r="H1780" s="233"/>
      <c r="I1780" s="73"/>
    </row>
    <row r="1781" spans="1:9" ht="24.75" customHeight="1">
      <c r="A1781" s="270" t="s">
        <v>396</v>
      </c>
      <c r="B1781" s="76"/>
      <c r="C1781" s="76"/>
      <c r="D1781" s="319"/>
      <c r="E1781" s="6"/>
      <c r="F1781" s="6"/>
      <c r="G1781" s="6"/>
      <c r="H1781" s="233"/>
      <c r="I1781" s="73"/>
    </row>
    <row r="1782" spans="1:9" ht="24.75" customHeight="1">
      <c r="A1782" s="90" t="s">
        <v>42</v>
      </c>
      <c r="B1782" s="48">
        <v>1.1</v>
      </c>
      <c r="C1782" s="48">
        <v>1.1</v>
      </c>
      <c r="D1782" s="319"/>
      <c r="E1782" s="6"/>
      <c r="F1782" s="6"/>
      <c r="G1782" s="6"/>
      <c r="H1782" s="233"/>
      <c r="I1782" s="73"/>
    </row>
    <row r="1783" spans="1:9" ht="24.75" customHeight="1">
      <c r="A1783" s="90" t="s">
        <v>62</v>
      </c>
      <c r="B1783" s="48">
        <v>1.1</v>
      </c>
      <c r="C1783" s="48">
        <v>1.1</v>
      </c>
      <c r="D1783" s="319"/>
      <c r="E1783" s="6"/>
      <c r="F1783" s="6"/>
      <c r="G1783" s="6"/>
      <c r="H1783" s="233"/>
      <c r="I1783" s="73"/>
    </row>
    <row r="1784" spans="1:9" ht="24.75" customHeight="1">
      <c r="A1784" s="90" t="s">
        <v>43</v>
      </c>
      <c r="B1784" s="48">
        <v>0.6</v>
      </c>
      <c r="C1784" s="48">
        <v>0.8</v>
      </c>
      <c r="D1784" s="319"/>
      <c r="E1784" s="6"/>
      <c r="F1784" s="6"/>
      <c r="G1784" s="6"/>
      <c r="H1784" s="233"/>
      <c r="I1784" s="73"/>
    </row>
    <row r="1785" spans="1:9" ht="24.75" customHeight="1">
      <c r="A1785" s="63" t="s">
        <v>213</v>
      </c>
      <c r="B1785" s="95">
        <v>0.07</v>
      </c>
      <c r="C1785" s="95">
        <v>0.07</v>
      </c>
      <c r="D1785" s="319"/>
      <c r="E1785" s="6"/>
      <c r="F1785" s="6"/>
      <c r="G1785" s="6"/>
      <c r="H1785" s="233"/>
      <c r="I1785" s="73"/>
    </row>
    <row r="1786" spans="1:9" ht="24.75" customHeight="1">
      <c r="A1786" s="52" t="s">
        <v>397</v>
      </c>
      <c r="B1786" s="96">
        <v>0.7</v>
      </c>
      <c r="C1786" s="96">
        <v>0.7</v>
      </c>
      <c r="D1786" s="319"/>
      <c r="E1786" s="6"/>
      <c r="F1786" s="6"/>
      <c r="G1786" s="6"/>
      <c r="H1786" s="233"/>
      <c r="I1786" s="73"/>
    </row>
    <row r="1787" spans="1:9" ht="43.5" customHeight="1">
      <c r="A1787" s="90" t="s">
        <v>398</v>
      </c>
      <c r="B1787" s="48">
        <v>0.1</v>
      </c>
      <c r="C1787" s="48">
        <v>0.1</v>
      </c>
      <c r="D1787" s="319"/>
      <c r="E1787" s="6"/>
      <c r="F1787" s="6"/>
      <c r="G1787" s="6"/>
      <c r="H1787" s="233"/>
      <c r="I1787" s="73"/>
    </row>
    <row r="1788" spans="1:9" ht="43.5" customHeight="1">
      <c r="A1788" s="339" t="s">
        <v>399</v>
      </c>
      <c r="B1788" s="339"/>
      <c r="C1788" s="339"/>
      <c r="D1788" s="184">
        <v>50</v>
      </c>
      <c r="E1788" s="307"/>
      <c r="F1788" s="50"/>
      <c r="G1788" s="50"/>
      <c r="H1788" s="40"/>
      <c r="I1788" s="40"/>
    </row>
    <row r="1789" spans="1:9" ht="43.5" customHeight="1">
      <c r="A1789" s="312" t="s">
        <v>119</v>
      </c>
      <c r="B1789" s="48">
        <v>189</v>
      </c>
      <c r="C1789" s="48">
        <v>180</v>
      </c>
      <c r="D1789" s="196">
        <v>180</v>
      </c>
      <c r="E1789" s="197">
        <v>4.9</v>
      </c>
      <c r="F1789" s="197">
        <v>4</v>
      </c>
      <c r="G1789" s="197">
        <v>7.9</v>
      </c>
      <c r="H1789" s="92">
        <v>86</v>
      </c>
      <c r="I1789" s="30">
        <v>0.9</v>
      </c>
    </row>
    <row r="1790" spans="1:9" ht="24.75" customHeight="1">
      <c r="A1790" s="338" t="s">
        <v>237</v>
      </c>
      <c r="B1790" s="338"/>
      <c r="C1790" s="338"/>
      <c r="D1790" s="318">
        <f>120+D1810+D1813</f>
        <v>400</v>
      </c>
      <c r="E1790" s="102">
        <f>E1791+E1810+E1813</f>
        <v>14.5</v>
      </c>
      <c r="F1790" s="102">
        <f>F1791+F1810+F1813</f>
        <v>11.9</v>
      </c>
      <c r="G1790" s="102">
        <f>G1791+G1810+G1813</f>
        <v>42.7</v>
      </c>
      <c r="H1790" s="103">
        <f>H1791+H1810+H1813</f>
        <v>335.90000000000003</v>
      </c>
      <c r="I1790" s="103">
        <f>I1791+I1810+I1813</f>
        <v>17.926666666666666</v>
      </c>
    </row>
    <row r="1791" spans="1:9" ht="43.5" customHeight="1">
      <c r="A1791" s="339" t="s">
        <v>252</v>
      </c>
      <c r="B1791" s="339"/>
      <c r="C1791" s="339"/>
      <c r="D1791" s="184" t="s">
        <v>290</v>
      </c>
      <c r="E1791" s="2">
        <v>14.1</v>
      </c>
      <c r="F1791" s="2">
        <v>11.9</v>
      </c>
      <c r="G1791" s="29">
        <v>22.5</v>
      </c>
      <c r="H1791" s="27">
        <f>E1791*4+F1791*9+G1791*4</f>
        <v>253.5</v>
      </c>
      <c r="I1791" s="8">
        <v>0.12666666666666665</v>
      </c>
    </row>
    <row r="1792" spans="1:9" ht="24.75" customHeight="1">
      <c r="A1792" s="71" t="s">
        <v>72</v>
      </c>
      <c r="B1792" s="74">
        <v>75</v>
      </c>
      <c r="C1792" s="74">
        <v>74</v>
      </c>
      <c r="D1792" s="116"/>
      <c r="E1792" s="117"/>
      <c r="F1792" s="2"/>
      <c r="G1792" s="2"/>
      <c r="H1792" s="124"/>
      <c r="I1792" s="8"/>
    </row>
    <row r="1793" spans="1:9" ht="24.75" customHeight="1">
      <c r="A1793" s="71" t="s">
        <v>61</v>
      </c>
      <c r="B1793" s="74">
        <v>3</v>
      </c>
      <c r="C1793" s="74">
        <v>3</v>
      </c>
      <c r="D1793" s="116"/>
      <c r="E1793" s="2"/>
      <c r="F1793" s="2"/>
      <c r="G1793" s="2"/>
      <c r="H1793" s="124"/>
      <c r="I1793" s="8"/>
    </row>
    <row r="1794" spans="1:9" ht="24.75" customHeight="1">
      <c r="A1794" s="105" t="s">
        <v>135</v>
      </c>
      <c r="B1794" s="74">
        <v>9</v>
      </c>
      <c r="C1794" s="74">
        <v>9</v>
      </c>
      <c r="D1794" s="116"/>
      <c r="E1794" s="117"/>
      <c r="F1794" s="117"/>
      <c r="G1794" s="117"/>
      <c r="H1794" s="178"/>
      <c r="I1794" s="80"/>
    </row>
    <row r="1795" spans="1:9" ht="24.75" customHeight="1">
      <c r="A1795" s="70" t="s">
        <v>42</v>
      </c>
      <c r="B1795" s="74">
        <v>10</v>
      </c>
      <c r="C1795" s="74">
        <v>10</v>
      </c>
      <c r="D1795" s="116"/>
      <c r="E1795" s="117"/>
      <c r="F1795" s="117"/>
      <c r="G1795" s="117"/>
      <c r="H1795" s="178"/>
      <c r="I1795" s="97"/>
    </row>
    <row r="1796" spans="1:9" ht="24.75" customHeight="1">
      <c r="A1796" s="71" t="s">
        <v>62</v>
      </c>
      <c r="B1796" s="74">
        <v>7</v>
      </c>
      <c r="C1796" s="74">
        <v>7</v>
      </c>
      <c r="D1796" s="116"/>
      <c r="E1796" s="117"/>
      <c r="F1796" s="82"/>
      <c r="G1796" s="82"/>
      <c r="H1796" s="74"/>
      <c r="I1796" s="94"/>
    </row>
    <row r="1797" spans="1:9" ht="24.75" customHeight="1">
      <c r="A1797" s="71" t="s">
        <v>106</v>
      </c>
      <c r="B1797" s="74">
        <v>7</v>
      </c>
      <c r="C1797" s="74">
        <v>7</v>
      </c>
      <c r="D1797" s="116"/>
      <c r="E1797" s="117"/>
      <c r="F1797" s="82"/>
      <c r="G1797" s="82"/>
      <c r="H1797" s="74"/>
      <c r="I1797" s="94"/>
    </row>
    <row r="1798" spans="1:9" ht="43.5" customHeight="1">
      <c r="A1798" s="71" t="s">
        <v>96</v>
      </c>
      <c r="B1798" s="74">
        <v>2</v>
      </c>
      <c r="C1798" s="74">
        <v>2</v>
      </c>
      <c r="D1798" s="116"/>
      <c r="E1798" s="117"/>
      <c r="F1798" s="117"/>
      <c r="G1798" s="117"/>
      <c r="H1798" s="178"/>
      <c r="I1798" s="97"/>
    </row>
    <row r="1799" spans="1:9" ht="24.75" customHeight="1">
      <c r="A1799" s="71" t="s">
        <v>253</v>
      </c>
      <c r="B1799" s="74"/>
      <c r="C1799" s="74">
        <v>100</v>
      </c>
      <c r="D1799" s="116"/>
      <c r="E1799" s="117"/>
      <c r="F1799" s="117"/>
      <c r="G1799" s="117"/>
      <c r="H1799" s="178"/>
      <c r="I1799" s="97"/>
    </row>
    <row r="1800" spans="1:9" ht="24.75" customHeight="1">
      <c r="A1800" s="71" t="s">
        <v>134</v>
      </c>
      <c r="B1800" s="74">
        <v>20</v>
      </c>
      <c r="C1800" s="74">
        <v>20</v>
      </c>
      <c r="D1800" s="116"/>
      <c r="E1800" s="117"/>
      <c r="F1800" s="117"/>
      <c r="G1800" s="117"/>
      <c r="H1800" s="178"/>
      <c r="I1800" s="117"/>
    </row>
    <row r="1801" spans="1:9" ht="24.75" customHeight="1">
      <c r="A1801" s="333" t="s">
        <v>139</v>
      </c>
      <c r="B1801" s="333"/>
      <c r="C1801" s="333"/>
      <c r="D1801" s="333"/>
      <c r="E1801" s="333"/>
      <c r="F1801" s="333"/>
      <c r="G1801" s="333"/>
      <c r="H1801" s="333"/>
      <c r="I1801" s="333"/>
    </row>
    <row r="1802" spans="1:9" ht="43.5" customHeight="1">
      <c r="A1802" s="358" t="s">
        <v>408</v>
      </c>
      <c r="B1802" s="358"/>
      <c r="C1802" s="358"/>
      <c r="D1802" s="184" t="s">
        <v>290</v>
      </c>
      <c r="E1802" s="2">
        <v>17.6</v>
      </c>
      <c r="F1802" s="2">
        <v>12.7</v>
      </c>
      <c r="G1802" s="2">
        <v>20.3</v>
      </c>
      <c r="H1802" s="27">
        <f>E1802*4+F1802*9+G1802*4</f>
        <v>265.9</v>
      </c>
      <c r="I1802" s="30">
        <v>0.14</v>
      </c>
    </row>
    <row r="1803" spans="1:9" ht="24.75" customHeight="1">
      <c r="A1803" s="71" t="s">
        <v>62</v>
      </c>
      <c r="B1803" s="36">
        <v>9</v>
      </c>
      <c r="C1803" s="36">
        <v>9</v>
      </c>
      <c r="D1803" s="86"/>
      <c r="E1803" s="249"/>
      <c r="F1803" s="249"/>
      <c r="G1803" s="249"/>
      <c r="H1803" s="39"/>
      <c r="I1803" s="109"/>
    </row>
    <row r="1804" spans="1:9" ht="24.75" customHeight="1">
      <c r="A1804" s="271" t="s">
        <v>61</v>
      </c>
      <c r="B1804" s="36">
        <v>5</v>
      </c>
      <c r="C1804" s="36">
        <v>5</v>
      </c>
      <c r="D1804" s="184"/>
      <c r="E1804" s="2"/>
      <c r="F1804" s="2"/>
      <c r="G1804" s="2"/>
      <c r="H1804" s="3"/>
      <c r="I1804" s="8"/>
    </row>
    <row r="1805" spans="1:9" ht="24.75" customHeight="1">
      <c r="A1805" s="271" t="s">
        <v>72</v>
      </c>
      <c r="B1805" s="36">
        <v>86</v>
      </c>
      <c r="C1805" s="36">
        <v>85</v>
      </c>
      <c r="D1805" s="86"/>
      <c r="E1805" s="249"/>
      <c r="F1805" s="249"/>
      <c r="G1805" s="249"/>
      <c r="H1805" s="36"/>
      <c r="I1805" s="249"/>
    </row>
    <row r="1806" spans="1:9" ht="24.75" customHeight="1">
      <c r="A1806" s="105" t="s">
        <v>135</v>
      </c>
      <c r="B1806" s="36">
        <v>15</v>
      </c>
      <c r="C1806" s="36">
        <v>15</v>
      </c>
      <c r="D1806" s="86"/>
      <c r="E1806" s="249"/>
      <c r="F1806" s="249"/>
      <c r="G1806" s="249"/>
      <c r="H1806" s="39"/>
      <c r="I1806" s="109"/>
    </row>
    <row r="1807" spans="1:9" ht="24.75" customHeight="1">
      <c r="A1807" s="71" t="s">
        <v>42</v>
      </c>
      <c r="B1807" s="36">
        <v>5</v>
      </c>
      <c r="C1807" s="36">
        <v>5</v>
      </c>
      <c r="D1807" s="86"/>
      <c r="E1807" s="249"/>
      <c r="F1807" s="249"/>
      <c r="G1807" s="249"/>
      <c r="H1807" s="39"/>
      <c r="I1807" s="109"/>
    </row>
    <row r="1808" spans="1:9" ht="24.75" customHeight="1">
      <c r="A1808" s="71" t="s">
        <v>106</v>
      </c>
      <c r="B1808" s="249">
        <v>2.7</v>
      </c>
      <c r="C1808" s="249">
        <v>2.7</v>
      </c>
      <c r="D1808" s="86"/>
      <c r="E1808" s="249"/>
      <c r="F1808" s="249"/>
      <c r="G1808" s="249"/>
      <c r="H1808" s="39"/>
      <c r="I1808" s="126"/>
    </row>
    <row r="1809" spans="1:9" ht="24.75" customHeight="1">
      <c r="A1809" s="71" t="s">
        <v>134</v>
      </c>
      <c r="B1809" s="74">
        <v>20</v>
      </c>
      <c r="C1809" s="74">
        <v>20</v>
      </c>
      <c r="D1809" s="315"/>
      <c r="E1809" s="117"/>
      <c r="F1809" s="117"/>
      <c r="G1809" s="117"/>
      <c r="H1809" s="178"/>
      <c r="I1809" s="117"/>
    </row>
    <row r="1810" spans="1:9" ht="43.5" customHeight="1">
      <c r="A1810" s="343" t="s">
        <v>239</v>
      </c>
      <c r="B1810" s="343"/>
      <c r="C1810" s="343"/>
      <c r="D1810" s="184">
        <v>180</v>
      </c>
      <c r="E1810" s="29">
        <v>0</v>
      </c>
      <c r="F1810" s="29">
        <v>0</v>
      </c>
      <c r="G1810" s="29">
        <v>9.9</v>
      </c>
      <c r="H1810" s="27">
        <f>E1810*4+F1810*9+G1810*4</f>
        <v>39.6</v>
      </c>
      <c r="I1810" s="30">
        <v>0</v>
      </c>
    </row>
    <row r="1811" spans="1:9" ht="24.75" customHeight="1">
      <c r="A1811" s="144" t="s">
        <v>44</v>
      </c>
      <c r="B1811" s="48">
        <v>0.4</v>
      </c>
      <c r="C1811" s="48">
        <v>0.4</v>
      </c>
      <c r="D1811" s="48"/>
      <c r="E1811" s="96"/>
      <c r="F1811" s="96"/>
      <c r="G1811" s="96"/>
      <c r="H1811" s="49"/>
      <c r="I1811" s="30"/>
    </row>
    <row r="1812" spans="1:9" ht="24.75" customHeight="1">
      <c r="A1812" s="144" t="s">
        <v>42</v>
      </c>
      <c r="B1812" s="48">
        <v>10</v>
      </c>
      <c r="C1812" s="48">
        <v>10</v>
      </c>
      <c r="D1812" s="48"/>
      <c r="E1812" s="96"/>
      <c r="F1812" s="96"/>
      <c r="G1812" s="96"/>
      <c r="H1812" s="49"/>
      <c r="I1812" s="96"/>
    </row>
    <row r="1813" spans="1:9" ht="43.5" customHeight="1">
      <c r="A1813" s="334" t="s">
        <v>249</v>
      </c>
      <c r="B1813" s="334"/>
      <c r="C1813" s="334"/>
      <c r="D1813" s="319">
        <v>100</v>
      </c>
      <c r="E1813" s="98">
        <v>0.4</v>
      </c>
      <c r="F1813" s="98">
        <v>0</v>
      </c>
      <c r="G1813" s="98">
        <v>10.3</v>
      </c>
      <c r="H1813" s="92">
        <f>E1813*4+F1813*9+G1813*4</f>
        <v>42.800000000000004</v>
      </c>
      <c r="I1813" s="30">
        <v>17.8</v>
      </c>
    </row>
    <row r="1814" spans="1:9" ht="24.75" customHeight="1">
      <c r="A1814" s="341" t="s">
        <v>23</v>
      </c>
      <c r="B1814" s="342"/>
      <c r="C1814" s="342"/>
      <c r="D1814" s="342"/>
      <c r="E1814" s="50">
        <f>E1706+E1722+E1770+E1720+E1790</f>
        <v>51.07142857142857</v>
      </c>
      <c r="F1814" s="50">
        <f>F1706+F1722+F1770+F1720+F1790</f>
        <v>50.94285714285714</v>
      </c>
      <c r="G1814" s="50">
        <f>G1706+G1722+G1770+G1720+G1790</f>
        <v>186.72857142857146</v>
      </c>
      <c r="H1814" s="40">
        <f>H1706+H1722+H1770+H1720+H1790</f>
        <v>1410.5428571428572</v>
      </c>
      <c r="I1814" s="50">
        <f>I1706+I1722+I1770+I1720+I1790</f>
        <v>65.59307692307692</v>
      </c>
    </row>
    <row r="1815" spans="1:9" ht="24.75" customHeight="1">
      <c r="A1815" s="336" t="s">
        <v>409</v>
      </c>
      <c r="B1815" s="336"/>
      <c r="C1815" s="336"/>
      <c r="D1815" s="336"/>
      <c r="E1815" s="336"/>
      <c r="F1815" s="336"/>
      <c r="G1815" s="336"/>
      <c r="H1815" s="336"/>
      <c r="I1815" s="336"/>
    </row>
    <row r="1816" spans="1:9" ht="24.75" customHeight="1">
      <c r="A1816" s="340" t="s">
        <v>1</v>
      </c>
      <c r="B1816" s="340" t="s">
        <v>2</v>
      </c>
      <c r="C1816" s="340" t="s">
        <v>3</v>
      </c>
      <c r="D1816" s="340" t="s">
        <v>4</v>
      </c>
      <c r="E1816" s="340"/>
      <c r="F1816" s="340"/>
      <c r="G1816" s="340"/>
      <c r="H1816" s="340"/>
      <c r="I1816" s="229" t="s">
        <v>230</v>
      </c>
    </row>
    <row r="1817" spans="1:9" ht="24.75" customHeight="1">
      <c r="A1817" s="340"/>
      <c r="B1817" s="340"/>
      <c r="C1817" s="340"/>
      <c r="D1817" s="78" t="s">
        <v>5</v>
      </c>
      <c r="E1817" s="288" t="s">
        <v>6</v>
      </c>
      <c r="F1817" s="288" t="s">
        <v>7</v>
      </c>
      <c r="G1817" s="288" t="s">
        <v>8</v>
      </c>
      <c r="H1817" s="89" t="s">
        <v>9</v>
      </c>
      <c r="I1817" s="229" t="s">
        <v>92</v>
      </c>
    </row>
    <row r="1818" spans="1:9" ht="24.75" customHeight="1">
      <c r="A1818" s="341" t="s">
        <v>10</v>
      </c>
      <c r="B1818" s="341"/>
      <c r="C1818" s="341"/>
      <c r="D1818" s="316">
        <f>D1819+28+D1829+D1834</f>
        <v>428</v>
      </c>
      <c r="E1818" s="50">
        <f>E1819+E1826+E1829</f>
        <v>10.9</v>
      </c>
      <c r="F1818" s="50">
        <f>F1819+F1826+F1829</f>
        <v>10.899999999999999</v>
      </c>
      <c r="G1818" s="50">
        <f>G1819+G1826+G1829</f>
        <v>39.7</v>
      </c>
      <c r="H1818" s="40">
        <f>H1819+H1826+H1829</f>
        <v>300.5</v>
      </c>
      <c r="I1818" s="50">
        <f>I1819+I1826+I1829</f>
        <v>1.27</v>
      </c>
    </row>
    <row r="1819" spans="1:11" ht="43.5" customHeight="1">
      <c r="A1819" s="334" t="s">
        <v>410</v>
      </c>
      <c r="B1819" s="334"/>
      <c r="C1819" s="334"/>
      <c r="D1819" s="184">
        <v>150</v>
      </c>
      <c r="E1819" s="29">
        <v>4.3</v>
      </c>
      <c r="F1819" s="29">
        <v>5.6</v>
      </c>
      <c r="G1819" s="29">
        <v>19.3</v>
      </c>
      <c r="H1819" s="27">
        <f>E1819*4+F1819*9+G1819*4</f>
        <v>144.8</v>
      </c>
      <c r="I1819" s="30">
        <v>0.52</v>
      </c>
      <c r="K1819" s="130" t="s">
        <v>409</v>
      </c>
    </row>
    <row r="1820" spans="1:12" ht="24.75" customHeight="1">
      <c r="A1820" s="90" t="s">
        <v>90</v>
      </c>
      <c r="B1820" s="48">
        <v>75</v>
      </c>
      <c r="C1820" s="48">
        <v>75</v>
      </c>
      <c r="D1820" s="29"/>
      <c r="E1820" s="29"/>
      <c r="F1820" s="29"/>
      <c r="G1820" s="29"/>
      <c r="H1820" s="27"/>
      <c r="I1820" s="30"/>
      <c r="K1820" s="43" t="s">
        <v>38</v>
      </c>
      <c r="L1820" s="130">
        <f>D1909</f>
        <v>30</v>
      </c>
    </row>
    <row r="1821" spans="1:12" ht="24.75" customHeight="1">
      <c r="A1821" s="90" t="s">
        <v>84</v>
      </c>
      <c r="B1821" s="48">
        <v>63</v>
      </c>
      <c r="C1821" s="48">
        <v>63</v>
      </c>
      <c r="D1821" s="29"/>
      <c r="E1821" s="29"/>
      <c r="F1821" s="29"/>
      <c r="G1821" s="29"/>
      <c r="H1821" s="27"/>
      <c r="I1821" s="30"/>
      <c r="K1821" s="44" t="s">
        <v>39</v>
      </c>
      <c r="L1821" s="130">
        <f>C1827+D1907+C1878+D1938</f>
        <v>44</v>
      </c>
    </row>
    <row r="1822" spans="1:12" s="59" customFormat="1" ht="24.75" customHeight="1">
      <c r="A1822" s="90" t="s">
        <v>69</v>
      </c>
      <c r="B1822" s="49">
        <v>12</v>
      </c>
      <c r="C1822" s="49">
        <v>12</v>
      </c>
      <c r="D1822" s="29"/>
      <c r="E1822" s="29"/>
      <c r="F1822" s="96"/>
      <c r="G1822" s="96"/>
      <c r="H1822" s="49"/>
      <c r="I1822" s="97"/>
      <c r="K1822" s="44" t="s">
        <v>98</v>
      </c>
      <c r="L1822" s="131">
        <f>C1913+C1919+C1924+C1898</f>
        <v>22.2</v>
      </c>
    </row>
    <row r="1823" spans="1:12" ht="24.75" customHeight="1">
      <c r="A1823" s="192" t="s">
        <v>91</v>
      </c>
      <c r="B1823" s="96">
        <v>0.4</v>
      </c>
      <c r="C1823" s="96">
        <v>0.4</v>
      </c>
      <c r="D1823" s="29"/>
      <c r="E1823" s="96"/>
      <c r="F1823" s="96"/>
      <c r="G1823" s="96"/>
      <c r="H1823" s="49"/>
      <c r="I1823" s="97"/>
      <c r="K1823" s="45" t="s">
        <v>99</v>
      </c>
      <c r="L1823" s="131">
        <f>C1861+C1932</f>
        <v>78</v>
      </c>
    </row>
    <row r="1824" spans="1:12" ht="24.75" customHeight="1">
      <c r="A1824" s="90" t="s">
        <v>42</v>
      </c>
      <c r="B1824" s="96">
        <v>1.5</v>
      </c>
      <c r="C1824" s="96">
        <v>1.5</v>
      </c>
      <c r="D1824" s="29"/>
      <c r="E1824" s="96"/>
      <c r="F1824" s="96"/>
      <c r="G1824" s="96"/>
      <c r="H1824" s="49"/>
      <c r="I1824" s="97"/>
      <c r="K1824" s="45" t="s">
        <v>81</v>
      </c>
      <c r="L1824" s="132">
        <f>C1822</f>
        <v>12</v>
      </c>
    </row>
    <row r="1825" spans="1:12" ht="24.75" customHeight="1">
      <c r="A1825" s="90" t="s">
        <v>43</v>
      </c>
      <c r="B1825" s="251">
        <v>1.5</v>
      </c>
      <c r="C1825" s="251">
        <v>1.5</v>
      </c>
      <c r="D1825" s="29"/>
      <c r="E1825" s="96"/>
      <c r="F1825" s="96"/>
      <c r="G1825" s="96"/>
      <c r="H1825" s="49"/>
      <c r="I1825" s="94"/>
      <c r="K1825" s="44" t="s">
        <v>26</v>
      </c>
      <c r="L1825" s="132">
        <f>C1856+C1884+C1873</f>
        <v>90</v>
      </c>
    </row>
    <row r="1826" spans="1:12" ht="24.75" customHeight="1">
      <c r="A1826" s="353" t="s">
        <v>118</v>
      </c>
      <c r="B1826" s="353"/>
      <c r="C1826" s="353"/>
      <c r="D1826" s="115" t="s">
        <v>160</v>
      </c>
      <c r="E1826" s="98">
        <v>2.6</v>
      </c>
      <c r="F1826" s="98">
        <v>2.5</v>
      </c>
      <c r="G1826" s="98">
        <v>7.6</v>
      </c>
      <c r="H1826" s="27">
        <f>E1826*4+F1826*9+G1826*4</f>
        <v>63.3</v>
      </c>
      <c r="I1826" s="30">
        <v>0.1</v>
      </c>
      <c r="K1826" s="44" t="s">
        <v>28</v>
      </c>
      <c r="L1826" s="132">
        <f>C1839++C1862+C1864+C1865+C1923+C1891+C1892+C1894+C1889+C1877+C1868</f>
        <v>172.1</v>
      </c>
    </row>
    <row r="1827" spans="1:12" ht="24.75" customHeight="1">
      <c r="A1827" s="90" t="s">
        <v>46</v>
      </c>
      <c r="B1827" s="48">
        <v>20</v>
      </c>
      <c r="C1827" s="48">
        <v>20</v>
      </c>
      <c r="D1827" s="315"/>
      <c r="E1827" s="116"/>
      <c r="F1827" s="116"/>
      <c r="G1827" s="116"/>
      <c r="H1827" s="177"/>
      <c r="I1827" s="97"/>
      <c r="K1827" s="44" t="s">
        <v>25</v>
      </c>
      <c r="L1827" s="130">
        <f>C1902+D1940</f>
        <v>112</v>
      </c>
    </row>
    <row r="1828" spans="1:12" ht="24.75" customHeight="1">
      <c r="A1828" s="63" t="s">
        <v>77</v>
      </c>
      <c r="B1828" s="76">
        <v>8.5</v>
      </c>
      <c r="C1828" s="76">
        <v>8</v>
      </c>
      <c r="D1828" s="315"/>
      <c r="E1828" s="116"/>
      <c r="F1828" s="116"/>
      <c r="G1828" s="116"/>
      <c r="H1828" s="177"/>
      <c r="I1828" s="97"/>
      <c r="K1828" s="44" t="s">
        <v>29</v>
      </c>
      <c r="L1828" s="130">
        <f>C1835</f>
        <v>10</v>
      </c>
    </row>
    <row r="1829" spans="1:12" ht="24.75" customHeight="1">
      <c r="A1829" s="343" t="s">
        <v>148</v>
      </c>
      <c r="B1829" s="343"/>
      <c r="C1829" s="343"/>
      <c r="D1829" s="184">
        <v>150</v>
      </c>
      <c r="E1829" s="29">
        <v>4</v>
      </c>
      <c r="F1829" s="29">
        <v>2.8</v>
      </c>
      <c r="G1829" s="29">
        <v>12.8</v>
      </c>
      <c r="H1829" s="92">
        <f>E1829*4+F1829*9+G1829*4</f>
        <v>92.4</v>
      </c>
      <c r="I1829" s="30">
        <v>0.65</v>
      </c>
      <c r="K1829" s="44" t="s">
        <v>85</v>
      </c>
      <c r="L1829" s="59">
        <f>C1929</f>
        <v>150</v>
      </c>
    </row>
    <row r="1830" spans="1:12" ht="24.75" customHeight="1">
      <c r="A1830" s="90" t="s">
        <v>104</v>
      </c>
      <c r="B1830" s="48">
        <v>2</v>
      </c>
      <c r="C1830" s="48">
        <v>2</v>
      </c>
      <c r="D1830" s="48"/>
      <c r="E1830" s="96"/>
      <c r="F1830" s="96"/>
      <c r="G1830" s="96"/>
      <c r="H1830" s="49"/>
      <c r="I1830" s="97"/>
      <c r="K1830" s="45" t="s">
        <v>86</v>
      </c>
      <c r="L1830" s="59"/>
    </row>
    <row r="1831" spans="1:12" ht="24.75" customHeight="1">
      <c r="A1831" s="90" t="s">
        <v>90</v>
      </c>
      <c r="B1831" s="48">
        <v>105</v>
      </c>
      <c r="C1831" s="48">
        <v>105</v>
      </c>
      <c r="D1831" s="48"/>
      <c r="E1831" s="96"/>
      <c r="F1831" s="96"/>
      <c r="G1831" s="96"/>
      <c r="H1831" s="96"/>
      <c r="I1831" s="94"/>
      <c r="K1831" s="44" t="s">
        <v>24</v>
      </c>
      <c r="L1831" s="154">
        <f>C1824+C1832+C1905+C1937+C1914+C1899+C1836</f>
        <v>36.800000000000004</v>
      </c>
    </row>
    <row r="1832" spans="1:12" ht="24.75" customHeight="1">
      <c r="A1832" s="90" t="s">
        <v>42</v>
      </c>
      <c r="B1832" s="48">
        <v>10</v>
      </c>
      <c r="C1832" s="48">
        <v>10</v>
      </c>
      <c r="D1832" s="48"/>
      <c r="E1832" s="96"/>
      <c r="F1832" s="96"/>
      <c r="G1832" s="96"/>
      <c r="H1832" s="49"/>
      <c r="I1832" s="94"/>
      <c r="K1832" s="44" t="s">
        <v>30</v>
      </c>
      <c r="L1832" s="59"/>
    </row>
    <row r="1833" spans="1:12" ht="24.75" customHeight="1">
      <c r="A1833" s="352" t="s">
        <v>105</v>
      </c>
      <c r="B1833" s="352"/>
      <c r="C1833" s="352"/>
      <c r="D1833" s="185"/>
      <c r="E1833" s="50">
        <f>E1834</f>
        <v>0.33</v>
      </c>
      <c r="F1833" s="50">
        <f>F1834</f>
        <v>0.02</v>
      </c>
      <c r="G1833" s="50">
        <f>G1834</f>
        <v>17.8</v>
      </c>
      <c r="H1833" s="50">
        <f>H1834</f>
        <v>72.7</v>
      </c>
      <c r="I1833" s="50">
        <f>I1834</f>
        <v>17.8</v>
      </c>
      <c r="K1833" s="44" t="s">
        <v>145</v>
      </c>
      <c r="L1833" s="59">
        <f>C1830</f>
        <v>2</v>
      </c>
    </row>
    <row r="1834" spans="1:12" ht="24.75" customHeight="1">
      <c r="A1834" s="337" t="s">
        <v>107</v>
      </c>
      <c r="B1834" s="357"/>
      <c r="C1834" s="357"/>
      <c r="D1834" s="319">
        <v>100</v>
      </c>
      <c r="E1834" s="29">
        <v>0.33</v>
      </c>
      <c r="F1834" s="29">
        <v>0.02</v>
      </c>
      <c r="G1834" s="29">
        <v>17.8</v>
      </c>
      <c r="H1834" s="27">
        <f>E1834*4+F1834*9+G1834*4</f>
        <v>72.7</v>
      </c>
      <c r="I1834" s="30">
        <v>17.8</v>
      </c>
      <c r="K1834" s="44" t="s">
        <v>147</v>
      </c>
      <c r="L1834" s="59"/>
    </row>
    <row r="1835" spans="1:12" ht="24.75" customHeight="1">
      <c r="A1835" s="52" t="s">
        <v>76</v>
      </c>
      <c r="B1835" s="51">
        <v>10</v>
      </c>
      <c r="C1835" s="51">
        <v>10</v>
      </c>
      <c r="D1835" s="184"/>
      <c r="E1835" s="107"/>
      <c r="F1835" s="107"/>
      <c r="G1835" s="107"/>
      <c r="H1835" s="119"/>
      <c r="I1835" s="94"/>
      <c r="K1835" s="44" t="s">
        <v>31</v>
      </c>
      <c r="L1835" s="59">
        <f>C1936</f>
        <v>0.4</v>
      </c>
    </row>
    <row r="1836" spans="1:12" ht="24.75" customHeight="1">
      <c r="A1836" s="52" t="s">
        <v>42</v>
      </c>
      <c r="B1836" s="51">
        <v>4</v>
      </c>
      <c r="C1836" s="51">
        <v>4</v>
      </c>
      <c r="D1836" s="184"/>
      <c r="E1836" s="201"/>
      <c r="F1836" s="201"/>
      <c r="G1836" s="201"/>
      <c r="H1836" s="119"/>
      <c r="I1836" s="94"/>
      <c r="K1836" s="44" t="s">
        <v>100</v>
      </c>
      <c r="L1836" s="154">
        <f>C1854+C1870</f>
        <v>52</v>
      </c>
    </row>
    <row r="1837" spans="1:12" ht="24.75" customHeight="1">
      <c r="A1837" s="341" t="s">
        <v>11</v>
      </c>
      <c r="B1837" s="341"/>
      <c r="C1837" s="341"/>
      <c r="D1837" s="316">
        <f>D1838+215+55+D1883+D1890+D1901</f>
        <v>550</v>
      </c>
      <c r="E1837" s="50">
        <f>E1838+E1853+E1869+E1883+E1890+E1901+E1907+E1909</f>
        <v>16.07142857142857</v>
      </c>
      <c r="F1837" s="50">
        <f>F1838+F1853+F1869+F1883+F1890+F1901+F1907+F1909</f>
        <v>19.042857142857144</v>
      </c>
      <c r="G1837" s="50">
        <f>G1838+G1853+G1869+G1883+G1890+G1901+G1907+G1909</f>
        <v>52.32857142857142</v>
      </c>
      <c r="H1837" s="40">
        <f>H1838+H1853+H1869+H1883+H1890+H1901+H1907+H1909</f>
        <v>447.0428571428572</v>
      </c>
      <c r="I1837" s="50">
        <f>I1838+I1853+I1869+I1883+I1890+I1901+I1907+I1909</f>
        <v>24.220000000000002</v>
      </c>
      <c r="K1837" s="44" t="s">
        <v>88</v>
      </c>
      <c r="L1837" s="154"/>
    </row>
    <row r="1838" spans="1:12" ht="43.5" customHeight="1">
      <c r="A1838" s="337" t="s">
        <v>235</v>
      </c>
      <c r="B1838" s="337"/>
      <c r="C1838" s="337"/>
      <c r="D1838" s="184">
        <v>40</v>
      </c>
      <c r="E1838" s="2">
        <v>0.6</v>
      </c>
      <c r="F1838" s="2">
        <v>2</v>
      </c>
      <c r="G1838" s="2">
        <v>2.7</v>
      </c>
      <c r="H1838" s="92">
        <f>E1838*4+F1838*9+G1838*4</f>
        <v>31.2</v>
      </c>
      <c r="I1838" s="8">
        <v>0.7</v>
      </c>
      <c r="K1838" s="44" t="s">
        <v>32</v>
      </c>
      <c r="L1838" s="154">
        <f>C1922</f>
        <v>28</v>
      </c>
    </row>
    <row r="1839" spans="1:12" ht="24.75" customHeight="1">
      <c r="A1839" s="63" t="s">
        <v>55</v>
      </c>
      <c r="B1839" s="74">
        <f>C1839*1.25</f>
        <v>53.75</v>
      </c>
      <c r="C1839" s="76">
        <v>43</v>
      </c>
      <c r="D1839" s="48"/>
      <c r="E1839" s="81"/>
      <c r="F1839" s="2"/>
      <c r="G1839" s="2"/>
      <c r="H1839" s="27"/>
      <c r="I1839" s="8"/>
      <c r="K1839" s="45" t="s">
        <v>33</v>
      </c>
      <c r="L1839" s="154">
        <f>C1820+C1831</f>
        <v>180</v>
      </c>
    </row>
    <row r="1840" spans="1:12" ht="24.75" customHeight="1">
      <c r="A1840" s="63" t="s">
        <v>47</v>
      </c>
      <c r="B1840" s="74">
        <f>C1840*1.33</f>
        <v>57.190000000000005</v>
      </c>
      <c r="C1840" s="76">
        <v>43</v>
      </c>
      <c r="D1840" s="48"/>
      <c r="E1840" s="81"/>
      <c r="F1840" s="81"/>
      <c r="G1840" s="81"/>
      <c r="H1840" s="74"/>
      <c r="I1840" s="76"/>
      <c r="K1840" s="44" t="s">
        <v>34</v>
      </c>
      <c r="L1840" s="154"/>
    </row>
    <row r="1841" spans="1:12" ht="43.5" customHeight="1">
      <c r="A1841" s="328" t="s">
        <v>271</v>
      </c>
      <c r="B1841" s="74">
        <f>C1841*1.14</f>
        <v>49.019999999999996</v>
      </c>
      <c r="C1841" s="33">
        <v>43</v>
      </c>
      <c r="D1841" s="48"/>
      <c r="E1841" s="81"/>
      <c r="F1841" s="11"/>
      <c r="G1841" s="11"/>
      <c r="H1841" s="27"/>
      <c r="I1841" s="8"/>
      <c r="K1841" s="44" t="s">
        <v>35</v>
      </c>
      <c r="L1841" s="154">
        <f>C1867+C1897</f>
        <v>11</v>
      </c>
    </row>
    <row r="1842" spans="1:12" ht="24.75" customHeight="1">
      <c r="A1842" s="26" t="s">
        <v>48</v>
      </c>
      <c r="B1842" s="33">
        <v>2</v>
      </c>
      <c r="C1842" s="33">
        <v>2</v>
      </c>
      <c r="D1842" s="34"/>
      <c r="E1842" s="82"/>
      <c r="F1842" s="82"/>
      <c r="G1842" s="82"/>
      <c r="H1842" s="72"/>
      <c r="I1842" s="8"/>
      <c r="K1842" s="44" t="s">
        <v>101</v>
      </c>
      <c r="L1842" s="59">
        <f>C1828</f>
        <v>8</v>
      </c>
    </row>
    <row r="1843" spans="1:12" ht="24.75" customHeight="1">
      <c r="A1843" s="333" t="s">
        <v>139</v>
      </c>
      <c r="B1843" s="333"/>
      <c r="C1843" s="333"/>
      <c r="D1843" s="333"/>
      <c r="E1843" s="333"/>
      <c r="F1843" s="333"/>
      <c r="G1843" s="333"/>
      <c r="H1843" s="333"/>
      <c r="I1843" s="333"/>
      <c r="K1843" s="44" t="s">
        <v>36</v>
      </c>
      <c r="L1843" s="245">
        <f>C1825+C1866+C1915+C1925+C1888+C1895+C1881+C1934</f>
        <v>21.7</v>
      </c>
    </row>
    <row r="1844" spans="1:12" ht="43.5" customHeight="1">
      <c r="A1844" s="339" t="s">
        <v>174</v>
      </c>
      <c r="B1844" s="339"/>
      <c r="C1844" s="339"/>
      <c r="D1844" s="1">
        <v>40</v>
      </c>
      <c r="E1844" s="29">
        <v>0.4</v>
      </c>
      <c r="F1844" s="29">
        <v>2</v>
      </c>
      <c r="G1844" s="29">
        <v>1.3</v>
      </c>
      <c r="H1844" s="27">
        <f>E1844*4+F1844*9+G1844*4</f>
        <v>24.8</v>
      </c>
      <c r="I1844" s="30">
        <v>5.9</v>
      </c>
      <c r="K1844" s="44" t="s">
        <v>27</v>
      </c>
      <c r="L1844" s="154">
        <f>C1842+C1927+C1880</f>
        <v>4.6</v>
      </c>
    </row>
    <row r="1845" spans="1:12" ht="24.75" customHeight="1">
      <c r="A1845" s="71" t="s">
        <v>166</v>
      </c>
      <c r="B1845" s="39">
        <f>C1845*1.02</f>
        <v>13.26</v>
      </c>
      <c r="C1845" s="33">
        <v>13</v>
      </c>
      <c r="D1845" s="33"/>
      <c r="E1845" s="82"/>
      <c r="F1845" s="82"/>
      <c r="G1845" s="82"/>
      <c r="H1845" s="39"/>
      <c r="I1845" s="100"/>
      <c r="K1845" s="44" t="s">
        <v>37</v>
      </c>
      <c r="L1845" s="154">
        <f>C1926+C1879</f>
        <v>5.2</v>
      </c>
    </row>
    <row r="1846" spans="1:12" ht="24.75" customHeight="1">
      <c r="A1846" s="108" t="s">
        <v>264</v>
      </c>
      <c r="B1846" s="39">
        <f>C1846*1.18</f>
        <v>15.34</v>
      </c>
      <c r="C1846" s="33">
        <v>13</v>
      </c>
      <c r="D1846" s="33"/>
      <c r="E1846" s="47"/>
      <c r="F1846" s="47"/>
      <c r="G1846" s="47"/>
      <c r="H1846" s="47"/>
      <c r="I1846" s="47"/>
      <c r="K1846" s="44" t="s">
        <v>141</v>
      </c>
      <c r="L1846" s="272">
        <f>C1916</f>
        <v>0.6</v>
      </c>
    </row>
    <row r="1847" spans="1:12" ht="24.75" customHeight="1">
      <c r="A1847" s="71" t="s">
        <v>175</v>
      </c>
      <c r="B1847" s="39">
        <f>C1847*1.02</f>
        <v>23.46</v>
      </c>
      <c r="C1847" s="33">
        <v>23</v>
      </c>
      <c r="D1847" s="33"/>
      <c r="E1847" s="47"/>
      <c r="F1847" s="96"/>
      <c r="G1847" s="96"/>
      <c r="H1847" s="49"/>
      <c r="I1847" s="94"/>
      <c r="K1847" s="44" t="s">
        <v>142</v>
      </c>
      <c r="L1847" s="273">
        <f>C1906</f>
        <v>5</v>
      </c>
    </row>
    <row r="1848" spans="1:9" ht="24.75" customHeight="1">
      <c r="A1848" s="71" t="s">
        <v>169</v>
      </c>
      <c r="B1848" s="39">
        <f>C1848*1.05</f>
        <v>24.150000000000002</v>
      </c>
      <c r="C1848" s="33">
        <v>23</v>
      </c>
      <c r="D1848" s="33"/>
      <c r="E1848" s="47"/>
      <c r="F1848" s="96"/>
      <c r="G1848" s="96"/>
      <c r="H1848" s="49"/>
      <c r="I1848" s="94"/>
    </row>
    <row r="1849" spans="1:9" ht="24.75" customHeight="1">
      <c r="A1849" s="108" t="s">
        <v>56</v>
      </c>
      <c r="B1849" s="81">
        <f>C1849*1.19</f>
        <v>4.165</v>
      </c>
      <c r="C1849" s="81">
        <v>3.5</v>
      </c>
      <c r="D1849" s="33"/>
      <c r="E1849" s="81"/>
      <c r="F1849" s="81"/>
      <c r="G1849" s="81"/>
      <c r="H1849" s="76"/>
      <c r="I1849" s="109"/>
    </row>
    <row r="1850" spans="1:9" ht="24.75" customHeight="1">
      <c r="A1850" s="108" t="s">
        <v>83</v>
      </c>
      <c r="B1850" s="81">
        <f>C1850*1.25</f>
        <v>4.375</v>
      </c>
      <c r="C1850" s="81">
        <v>3.5</v>
      </c>
      <c r="D1850" s="33"/>
      <c r="E1850" s="81"/>
      <c r="F1850" s="81"/>
      <c r="G1850" s="81"/>
      <c r="H1850" s="76"/>
      <c r="I1850" s="109"/>
    </row>
    <row r="1851" spans="1:9" ht="43.5" customHeight="1">
      <c r="A1851" s="108" t="s">
        <v>185</v>
      </c>
      <c r="B1851" s="74">
        <f>C1851*1.35</f>
        <v>4.7250000000000005</v>
      </c>
      <c r="C1851" s="81">
        <v>3.5</v>
      </c>
      <c r="D1851" s="33"/>
      <c r="E1851" s="81"/>
      <c r="F1851" s="81"/>
      <c r="G1851" s="81"/>
      <c r="H1851" s="74"/>
      <c r="I1851" s="54"/>
    </row>
    <row r="1852" spans="1:9" ht="24.75" customHeight="1">
      <c r="A1852" s="108" t="s">
        <v>48</v>
      </c>
      <c r="B1852" s="76">
        <v>2</v>
      </c>
      <c r="C1852" s="76">
        <v>2</v>
      </c>
      <c r="D1852" s="33"/>
      <c r="E1852" s="81"/>
      <c r="F1852" s="81"/>
      <c r="G1852" s="81"/>
      <c r="H1852" s="76"/>
      <c r="I1852" s="109"/>
    </row>
    <row r="1853" spans="1:9" ht="43.5" customHeight="1">
      <c r="A1853" s="339" t="s">
        <v>411</v>
      </c>
      <c r="B1853" s="356"/>
      <c r="C1853" s="356"/>
      <c r="D1853" s="165" t="s">
        <v>124</v>
      </c>
      <c r="E1853" s="2">
        <v>3.7</v>
      </c>
      <c r="F1853" s="2">
        <v>2.7</v>
      </c>
      <c r="G1853" s="2">
        <v>9.1</v>
      </c>
      <c r="H1853" s="27">
        <f>E1853*4+F1853*9+G1853*4</f>
        <v>75.5</v>
      </c>
      <c r="I1853" s="8">
        <v>3.08</v>
      </c>
    </row>
    <row r="1854" spans="1:9" ht="24.75" customHeight="1">
      <c r="A1854" s="69" t="s">
        <v>49</v>
      </c>
      <c r="B1854" s="57">
        <f>C1854*1.35</f>
        <v>21.6</v>
      </c>
      <c r="C1854" s="75">
        <v>16</v>
      </c>
      <c r="D1854" s="48"/>
      <c r="E1854" s="81"/>
      <c r="F1854" s="81"/>
      <c r="G1854" s="81"/>
      <c r="H1854" s="49"/>
      <c r="I1854" s="230"/>
    </row>
    <row r="1855" spans="1:9" ht="24.75" customHeight="1">
      <c r="A1855" s="69" t="s">
        <v>50</v>
      </c>
      <c r="B1855" s="57">
        <f>C1855*1.18</f>
        <v>18.88</v>
      </c>
      <c r="C1855" s="75">
        <v>16</v>
      </c>
      <c r="D1855" s="48"/>
      <c r="E1855" s="81"/>
      <c r="F1855" s="81"/>
      <c r="G1855" s="81"/>
      <c r="H1855" s="49"/>
      <c r="I1855" s="230"/>
    </row>
    <row r="1856" spans="1:9" ht="24.75" customHeight="1">
      <c r="A1856" s="63" t="s">
        <v>51</v>
      </c>
      <c r="B1856" s="49">
        <f>C1856*1.33</f>
        <v>39.900000000000006</v>
      </c>
      <c r="C1856" s="4">
        <v>30</v>
      </c>
      <c r="D1856" s="187"/>
      <c r="E1856" s="81"/>
      <c r="F1856" s="81"/>
      <c r="G1856" s="81"/>
      <c r="H1856" s="49"/>
      <c r="I1856" s="230"/>
    </row>
    <row r="1857" spans="1:9" ht="24.75" customHeight="1">
      <c r="A1857" s="63" t="s">
        <v>52</v>
      </c>
      <c r="B1857" s="49">
        <f>C1857*1.43</f>
        <v>42.9</v>
      </c>
      <c r="C1857" s="4">
        <v>30</v>
      </c>
      <c r="D1857" s="187"/>
      <c r="E1857" s="81"/>
      <c r="F1857" s="81"/>
      <c r="G1857" s="81"/>
      <c r="H1857" s="49"/>
      <c r="I1857" s="230"/>
    </row>
    <row r="1858" spans="1:9" ht="24.75" customHeight="1">
      <c r="A1858" s="63" t="s">
        <v>53</v>
      </c>
      <c r="B1858" s="49">
        <f>C1858*1.54</f>
        <v>46.2</v>
      </c>
      <c r="C1858" s="4">
        <v>30</v>
      </c>
      <c r="D1858" s="187"/>
      <c r="E1858" s="81"/>
      <c r="F1858" s="81"/>
      <c r="G1858" s="81"/>
      <c r="H1858" s="49"/>
      <c r="I1858" s="230"/>
    </row>
    <row r="1859" spans="1:9" ht="24.75" customHeight="1">
      <c r="A1859" s="63" t="s">
        <v>54</v>
      </c>
      <c r="B1859" s="49">
        <f>C1859*1.67</f>
        <v>50.099999999999994</v>
      </c>
      <c r="C1859" s="4">
        <v>30</v>
      </c>
      <c r="D1859" s="187"/>
      <c r="E1859" s="81"/>
      <c r="F1859" s="81"/>
      <c r="G1859" s="81"/>
      <c r="H1859" s="49"/>
      <c r="I1859" s="230"/>
    </row>
    <row r="1860" spans="1:9" ht="43.5" customHeight="1">
      <c r="A1860" s="63" t="s">
        <v>412</v>
      </c>
      <c r="B1860" s="49">
        <f>C1860</f>
        <v>6</v>
      </c>
      <c r="C1860" s="4">
        <v>6</v>
      </c>
      <c r="D1860" s="187"/>
      <c r="E1860" s="81"/>
      <c r="F1860" s="81"/>
      <c r="G1860" s="81"/>
      <c r="H1860" s="49"/>
      <c r="I1860" s="230"/>
    </row>
    <row r="1861" spans="1:9" ht="24.75" customHeight="1">
      <c r="A1861" s="63" t="s">
        <v>413</v>
      </c>
      <c r="B1861" s="49">
        <f>C1861</f>
        <v>3</v>
      </c>
      <c r="C1861" s="4">
        <v>3</v>
      </c>
      <c r="D1861" s="187"/>
      <c r="E1861" s="81"/>
      <c r="F1861" s="81"/>
      <c r="G1861" s="81"/>
      <c r="H1861" s="49"/>
      <c r="I1861" s="230"/>
    </row>
    <row r="1862" spans="1:9" ht="24.75" customHeight="1">
      <c r="A1862" s="63" t="s">
        <v>55</v>
      </c>
      <c r="B1862" s="74">
        <f>C1862*1.25</f>
        <v>10</v>
      </c>
      <c r="C1862" s="76">
        <v>8</v>
      </c>
      <c r="D1862" s="187"/>
      <c r="E1862" s="81"/>
      <c r="F1862" s="81"/>
      <c r="G1862" s="81"/>
      <c r="H1862" s="49"/>
      <c r="I1862" s="230"/>
    </row>
    <row r="1863" spans="1:9" ht="24.75" customHeight="1">
      <c r="A1863" s="63" t="s">
        <v>47</v>
      </c>
      <c r="B1863" s="74">
        <f>C1863*1.33</f>
        <v>10.64</v>
      </c>
      <c r="C1863" s="76">
        <v>8</v>
      </c>
      <c r="D1863" s="187"/>
      <c r="E1863" s="81"/>
      <c r="F1863" s="81"/>
      <c r="G1863" s="81"/>
      <c r="H1863" s="49"/>
      <c r="I1863" s="230"/>
    </row>
    <row r="1864" spans="1:9" ht="24.75" customHeight="1">
      <c r="A1864" s="63" t="s">
        <v>56</v>
      </c>
      <c r="B1864" s="74">
        <f>C1864*1.19</f>
        <v>9.52</v>
      </c>
      <c r="C1864" s="76">
        <v>8</v>
      </c>
      <c r="D1864" s="187"/>
      <c r="E1864" s="81"/>
      <c r="F1864" s="81"/>
      <c r="G1864" s="81"/>
      <c r="H1864" s="49"/>
      <c r="I1864" s="230"/>
    </row>
    <row r="1865" spans="1:9" ht="24.75" customHeight="1">
      <c r="A1865" s="63" t="s">
        <v>63</v>
      </c>
      <c r="B1865" s="74">
        <f>C1865*1.25</f>
        <v>30</v>
      </c>
      <c r="C1865" s="76">
        <v>24</v>
      </c>
      <c r="D1865" s="187"/>
      <c r="E1865" s="81"/>
      <c r="F1865" s="81"/>
      <c r="G1865" s="81"/>
      <c r="H1865" s="49"/>
      <c r="I1865" s="230"/>
    </row>
    <row r="1866" spans="1:9" ht="24.75" customHeight="1">
      <c r="A1866" s="63" t="s">
        <v>43</v>
      </c>
      <c r="B1866" s="76">
        <v>3</v>
      </c>
      <c r="C1866" s="76">
        <v>3</v>
      </c>
      <c r="D1866" s="187"/>
      <c r="E1866" s="81"/>
      <c r="F1866" s="81"/>
      <c r="G1866" s="81"/>
      <c r="H1866" s="49"/>
      <c r="I1866" s="230"/>
    </row>
    <row r="1867" spans="1:9" ht="24.75" customHeight="1">
      <c r="A1867" s="63" t="s">
        <v>57</v>
      </c>
      <c r="B1867" s="76">
        <v>5</v>
      </c>
      <c r="C1867" s="76">
        <v>5</v>
      </c>
      <c r="D1867" s="48"/>
      <c r="E1867" s="81"/>
      <c r="F1867" s="81"/>
      <c r="G1867" s="81"/>
      <c r="H1867" s="49"/>
      <c r="I1867" s="240"/>
    </row>
    <row r="1868" spans="1:9" ht="24.75" customHeight="1">
      <c r="A1868" s="90" t="s">
        <v>236</v>
      </c>
      <c r="B1868" s="48">
        <v>0.1</v>
      </c>
      <c r="C1868" s="48">
        <v>0.1</v>
      </c>
      <c r="D1868" s="193"/>
      <c r="E1868" s="194"/>
      <c r="F1868" s="194"/>
      <c r="G1868" s="194"/>
      <c r="H1868" s="73"/>
      <c r="I1868" s="73"/>
    </row>
    <row r="1869" spans="1:9" ht="43.5" customHeight="1">
      <c r="A1869" s="337" t="s">
        <v>414</v>
      </c>
      <c r="B1869" s="343"/>
      <c r="C1869" s="343"/>
      <c r="D1869" s="184" t="s">
        <v>291</v>
      </c>
      <c r="E1869" s="29">
        <v>6.4</v>
      </c>
      <c r="F1869" s="29">
        <v>9.8</v>
      </c>
      <c r="G1869" s="29">
        <v>3.9</v>
      </c>
      <c r="H1869" s="27">
        <f>E1869*4+F1869*9+G1869*4</f>
        <v>129.4</v>
      </c>
      <c r="I1869" s="30">
        <v>0</v>
      </c>
    </row>
    <row r="1870" spans="1:9" ht="24.75" customHeight="1">
      <c r="A1870" s="118" t="s">
        <v>49</v>
      </c>
      <c r="B1870" s="38">
        <f>C1870*1.36</f>
        <v>48.96</v>
      </c>
      <c r="C1870" s="34">
        <v>36</v>
      </c>
      <c r="D1870" s="318"/>
      <c r="E1870" s="102"/>
      <c r="F1870" s="102"/>
      <c r="G1870" s="102"/>
      <c r="H1870" s="103"/>
      <c r="I1870" s="274"/>
    </row>
    <row r="1871" spans="1:9" ht="24.75" customHeight="1">
      <c r="A1871" s="41" t="s">
        <v>50</v>
      </c>
      <c r="B1871" s="28">
        <f>C1871*1.18</f>
        <v>42.48</v>
      </c>
      <c r="C1871" s="34">
        <v>36</v>
      </c>
      <c r="D1871" s="318"/>
      <c r="E1871" s="102"/>
      <c r="F1871" s="102"/>
      <c r="G1871" s="102"/>
      <c r="H1871" s="103"/>
      <c r="I1871" s="126"/>
    </row>
    <row r="1872" spans="1:9" ht="43.5" customHeight="1">
      <c r="A1872" s="69" t="s">
        <v>346</v>
      </c>
      <c r="B1872" s="28">
        <f>C1872</f>
        <v>36</v>
      </c>
      <c r="C1872" s="34">
        <v>36</v>
      </c>
      <c r="D1872" s="318"/>
      <c r="E1872" s="102"/>
      <c r="F1872" s="102"/>
      <c r="G1872" s="102"/>
      <c r="H1872" s="103"/>
      <c r="I1872" s="126"/>
    </row>
    <row r="1873" spans="1:9" ht="24.75" customHeight="1">
      <c r="A1873" s="26" t="s">
        <v>51</v>
      </c>
      <c r="B1873" s="39">
        <f>C1873*1.33</f>
        <v>13.3</v>
      </c>
      <c r="C1873" s="39">
        <v>10</v>
      </c>
      <c r="D1873" s="318"/>
      <c r="E1873" s="127"/>
      <c r="F1873" s="127"/>
      <c r="G1873" s="127"/>
      <c r="H1873" s="128"/>
      <c r="I1873" s="126"/>
    </row>
    <row r="1874" spans="1:9" ht="24.75" customHeight="1">
      <c r="A1874" s="26" t="s">
        <v>52</v>
      </c>
      <c r="B1874" s="39">
        <f>C1874*1.43</f>
        <v>14.299999999999999</v>
      </c>
      <c r="C1874" s="39">
        <v>10</v>
      </c>
      <c r="D1874" s="318"/>
      <c r="E1874" s="127"/>
      <c r="F1874" s="127"/>
      <c r="G1874" s="127"/>
      <c r="H1874" s="128"/>
      <c r="I1874" s="126"/>
    </row>
    <row r="1875" spans="1:9" ht="24.75" customHeight="1">
      <c r="A1875" s="63" t="s">
        <v>53</v>
      </c>
      <c r="B1875" s="39">
        <f>C1875*1.54</f>
        <v>15.4</v>
      </c>
      <c r="C1875" s="39">
        <v>10</v>
      </c>
      <c r="D1875" s="318"/>
      <c r="E1875" s="127"/>
      <c r="F1875" s="127"/>
      <c r="G1875" s="127"/>
      <c r="H1875" s="128"/>
      <c r="I1875" s="126"/>
    </row>
    <row r="1876" spans="1:9" ht="24.75" customHeight="1">
      <c r="A1876" s="63" t="s">
        <v>54</v>
      </c>
      <c r="B1876" s="72">
        <f>C1876*1.67</f>
        <v>16.7</v>
      </c>
      <c r="C1876" s="39">
        <v>10</v>
      </c>
      <c r="D1876" s="318"/>
      <c r="E1876" s="127"/>
      <c r="F1876" s="127"/>
      <c r="G1876" s="127"/>
      <c r="H1876" s="128"/>
      <c r="I1876" s="126"/>
    </row>
    <row r="1877" spans="1:9" ht="24.75" customHeight="1">
      <c r="A1877" s="26" t="s">
        <v>56</v>
      </c>
      <c r="B1877" s="39">
        <f>C1877*1.19</f>
        <v>7.14</v>
      </c>
      <c r="C1877" s="34">
        <v>6</v>
      </c>
      <c r="D1877" s="318"/>
      <c r="E1877" s="102"/>
      <c r="F1877" s="102"/>
      <c r="G1877" s="102"/>
      <c r="H1877" s="103"/>
      <c r="I1877" s="126"/>
    </row>
    <row r="1878" spans="1:9" ht="24.75" customHeight="1">
      <c r="A1878" s="71" t="s">
        <v>140</v>
      </c>
      <c r="B1878" s="7">
        <v>4</v>
      </c>
      <c r="C1878" s="34">
        <v>4</v>
      </c>
      <c r="D1878" s="318"/>
      <c r="E1878" s="102"/>
      <c r="F1878" s="102"/>
      <c r="G1878" s="102"/>
      <c r="H1878" s="103"/>
      <c r="I1878" s="126"/>
    </row>
    <row r="1879" spans="1:9" ht="24.75" customHeight="1">
      <c r="A1879" s="105" t="s">
        <v>135</v>
      </c>
      <c r="B1879" s="93">
        <v>4</v>
      </c>
      <c r="C1879" s="34">
        <v>4</v>
      </c>
      <c r="D1879" s="318"/>
      <c r="E1879" s="102"/>
      <c r="F1879" s="102"/>
      <c r="G1879" s="102"/>
      <c r="H1879" s="103"/>
      <c r="I1879" s="126"/>
    </row>
    <row r="1880" spans="1:9" ht="24.75" customHeight="1">
      <c r="A1880" s="86" t="s">
        <v>48</v>
      </c>
      <c r="B1880" s="34">
        <v>2</v>
      </c>
      <c r="C1880" s="34">
        <v>2</v>
      </c>
      <c r="D1880" s="318"/>
      <c r="E1880" s="102"/>
      <c r="F1880" s="102"/>
      <c r="G1880" s="102"/>
      <c r="H1880" s="103"/>
      <c r="I1880" s="126"/>
    </row>
    <row r="1881" spans="1:9" ht="24.75" customHeight="1">
      <c r="A1881" s="90" t="s">
        <v>106</v>
      </c>
      <c r="B1881" s="72">
        <v>5</v>
      </c>
      <c r="C1881" s="323">
        <v>5</v>
      </c>
      <c r="D1881" s="49"/>
      <c r="E1881" s="96"/>
      <c r="F1881" s="29"/>
      <c r="G1881" s="29"/>
      <c r="H1881" s="27"/>
      <c r="I1881" s="30"/>
    </row>
    <row r="1882" spans="1:9" ht="43.5" customHeight="1">
      <c r="A1882" s="339" t="s">
        <v>415</v>
      </c>
      <c r="B1882" s="339"/>
      <c r="C1882" s="339"/>
      <c r="D1882" s="319" t="s">
        <v>226</v>
      </c>
      <c r="E1882" s="329"/>
      <c r="F1882" s="330"/>
      <c r="G1882" s="330"/>
      <c r="H1882" s="331"/>
      <c r="I1882" s="332"/>
    </row>
    <row r="1883" spans="1:9" ht="43.5" customHeight="1">
      <c r="A1883" s="339" t="s">
        <v>416</v>
      </c>
      <c r="B1883" s="339"/>
      <c r="C1883" s="339"/>
      <c r="D1883" s="319">
        <v>50</v>
      </c>
      <c r="E1883" s="98">
        <v>1.1</v>
      </c>
      <c r="F1883" s="29">
        <v>2.3</v>
      </c>
      <c r="G1883" s="29">
        <v>7.9</v>
      </c>
      <c r="H1883" s="27">
        <f>E1883*4+F1883*9+G1883*4</f>
        <v>56.7</v>
      </c>
      <c r="I1883" s="30">
        <v>7.84</v>
      </c>
    </row>
    <row r="1884" spans="1:9" ht="24.75" customHeight="1">
      <c r="A1884" s="90" t="s">
        <v>51</v>
      </c>
      <c r="B1884" s="74">
        <f>C1884*1.33</f>
        <v>66.5</v>
      </c>
      <c r="C1884" s="106">
        <v>50</v>
      </c>
      <c r="D1884" s="48"/>
      <c r="E1884" s="96"/>
      <c r="F1884" s="96"/>
      <c r="G1884" s="96"/>
      <c r="H1884" s="49"/>
      <c r="I1884" s="97"/>
    </row>
    <row r="1885" spans="1:9" ht="24.75" customHeight="1">
      <c r="A1885" s="90" t="s">
        <v>52</v>
      </c>
      <c r="B1885" s="74">
        <f>C1885*1.43</f>
        <v>71.5</v>
      </c>
      <c r="C1885" s="106">
        <v>50</v>
      </c>
      <c r="D1885" s="48"/>
      <c r="E1885" s="96"/>
      <c r="F1885" s="96"/>
      <c r="G1885" s="96"/>
      <c r="H1885" s="49"/>
      <c r="I1885" s="97"/>
    </row>
    <row r="1886" spans="1:9" ht="24.75" customHeight="1">
      <c r="A1886" s="63" t="s">
        <v>53</v>
      </c>
      <c r="B1886" s="74">
        <f>C1886*1.54</f>
        <v>77</v>
      </c>
      <c r="C1886" s="106">
        <v>50</v>
      </c>
      <c r="D1886" s="48"/>
      <c r="E1886" s="96"/>
      <c r="F1886" s="96"/>
      <c r="G1886" s="96"/>
      <c r="H1886" s="49"/>
      <c r="I1886" s="97"/>
    </row>
    <row r="1887" spans="1:9" ht="24.75" customHeight="1">
      <c r="A1887" s="63" t="s">
        <v>54</v>
      </c>
      <c r="B1887" s="74">
        <f>C1887*1.67</f>
        <v>83.5</v>
      </c>
      <c r="C1887" s="106">
        <v>50</v>
      </c>
      <c r="D1887" s="48"/>
      <c r="E1887" s="96"/>
      <c r="F1887" s="96"/>
      <c r="G1887" s="96"/>
      <c r="H1887" s="49"/>
      <c r="I1887" s="97"/>
    </row>
    <row r="1888" spans="1:9" ht="24.75" customHeight="1">
      <c r="A1888" s="26" t="s">
        <v>106</v>
      </c>
      <c r="B1888" s="76">
        <v>2</v>
      </c>
      <c r="C1888" s="76">
        <v>2</v>
      </c>
      <c r="D1888" s="48"/>
      <c r="E1888" s="329"/>
      <c r="F1888" s="330"/>
      <c r="G1888" s="330"/>
      <c r="H1888" s="331"/>
      <c r="I1888" s="332"/>
    </row>
    <row r="1889" spans="1:9" ht="43.5" customHeight="1">
      <c r="A1889" s="90" t="s">
        <v>164</v>
      </c>
      <c r="B1889" s="74">
        <f>C1889*1.35</f>
        <v>2.7</v>
      </c>
      <c r="C1889" s="76">
        <v>2</v>
      </c>
      <c r="D1889" s="48"/>
      <c r="E1889" s="329"/>
      <c r="F1889" s="330"/>
      <c r="G1889" s="330"/>
      <c r="H1889" s="331"/>
      <c r="I1889" s="332"/>
    </row>
    <row r="1890" spans="1:9" ht="43.5" customHeight="1">
      <c r="A1890" s="343" t="s">
        <v>417</v>
      </c>
      <c r="B1890" s="343"/>
      <c r="C1890" s="343"/>
      <c r="D1890" s="184">
        <v>70</v>
      </c>
      <c r="E1890" s="29">
        <v>1.4</v>
      </c>
      <c r="F1890" s="29">
        <v>1.8</v>
      </c>
      <c r="G1890" s="29">
        <v>4.5</v>
      </c>
      <c r="H1890" s="27">
        <f>E1890*4+F1890*9+G1890*4</f>
        <v>39.8</v>
      </c>
      <c r="I1890" s="30">
        <v>11.9</v>
      </c>
    </row>
    <row r="1891" spans="1:9" ht="24.75" customHeight="1">
      <c r="A1891" s="90" t="s">
        <v>327</v>
      </c>
      <c r="B1891" s="49">
        <f>C1891*1.25</f>
        <v>83.75</v>
      </c>
      <c r="C1891" s="49">
        <v>67</v>
      </c>
      <c r="D1891" s="319"/>
      <c r="E1891" s="96"/>
      <c r="F1891" s="96"/>
      <c r="G1891" s="96"/>
      <c r="H1891" s="49"/>
      <c r="I1891" s="94"/>
    </row>
    <row r="1892" spans="1:9" ht="24.75" customHeight="1">
      <c r="A1892" s="63" t="s">
        <v>55</v>
      </c>
      <c r="B1892" s="74">
        <f>C1892*1.25</f>
        <v>7.5</v>
      </c>
      <c r="C1892" s="49">
        <v>6</v>
      </c>
      <c r="D1892" s="319"/>
      <c r="E1892" s="96"/>
      <c r="F1892" s="96"/>
      <c r="G1892" s="96"/>
      <c r="H1892" s="49"/>
      <c r="I1892" s="94"/>
    </row>
    <row r="1893" spans="1:9" ht="24.75" customHeight="1">
      <c r="A1893" s="90" t="s">
        <v>47</v>
      </c>
      <c r="B1893" s="74">
        <f>C1893*1.33</f>
        <v>7.98</v>
      </c>
      <c r="C1893" s="49">
        <v>6</v>
      </c>
      <c r="D1893" s="319"/>
      <c r="E1893" s="96"/>
      <c r="F1893" s="96"/>
      <c r="G1893" s="96"/>
      <c r="H1893" s="49"/>
      <c r="I1893" s="94"/>
    </row>
    <row r="1894" spans="1:9" ht="24.75" customHeight="1">
      <c r="A1894" s="90" t="s">
        <v>56</v>
      </c>
      <c r="B1894" s="49">
        <f>C1894*1.19</f>
        <v>4.76</v>
      </c>
      <c r="C1894" s="49">
        <v>4</v>
      </c>
      <c r="D1894" s="319"/>
      <c r="E1894" s="96"/>
      <c r="F1894" s="96"/>
      <c r="G1894" s="96"/>
      <c r="H1894" s="49"/>
      <c r="I1894" s="94"/>
    </row>
    <row r="1895" spans="1:9" ht="24.75" customHeight="1">
      <c r="A1895" s="90" t="s">
        <v>106</v>
      </c>
      <c r="B1895" s="96">
        <v>2.5</v>
      </c>
      <c r="C1895" s="96">
        <v>2.5</v>
      </c>
      <c r="D1895" s="319"/>
      <c r="E1895" s="96"/>
      <c r="F1895" s="96"/>
      <c r="G1895" s="96"/>
      <c r="H1895" s="49"/>
      <c r="I1895" s="94"/>
    </row>
    <row r="1896" spans="1:9" ht="24.75" customHeight="1">
      <c r="A1896" s="90" t="s">
        <v>418</v>
      </c>
      <c r="B1896" s="49"/>
      <c r="C1896" s="49"/>
      <c r="D1896" s="319"/>
      <c r="E1896" s="96"/>
      <c r="F1896" s="96"/>
      <c r="G1896" s="96"/>
      <c r="H1896" s="49"/>
      <c r="I1896" s="94"/>
    </row>
    <row r="1897" spans="1:9" ht="24.75" customHeight="1">
      <c r="A1897" s="90" t="s">
        <v>57</v>
      </c>
      <c r="B1897" s="49">
        <v>6</v>
      </c>
      <c r="C1897" s="49">
        <v>6</v>
      </c>
      <c r="D1897" s="319"/>
      <c r="E1897" s="291"/>
      <c r="F1897" s="96"/>
      <c r="G1897" s="96"/>
      <c r="H1897" s="49"/>
      <c r="I1897" s="94"/>
    </row>
    <row r="1898" spans="1:9" ht="24.75" customHeight="1">
      <c r="A1898" s="90" t="s">
        <v>62</v>
      </c>
      <c r="B1898" s="96">
        <v>0.7</v>
      </c>
      <c r="C1898" s="96">
        <v>0.7</v>
      </c>
      <c r="D1898" s="319"/>
      <c r="E1898" s="96"/>
      <c r="F1898" s="96"/>
      <c r="G1898" s="96"/>
      <c r="H1898" s="49"/>
      <c r="I1898" s="94"/>
    </row>
    <row r="1899" spans="1:9" ht="24.75" customHeight="1">
      <c r="A1899" s="90" t="s">
        <v>42</v>
      </c>
      <c r="B1899" s="96">
        <v>0.1</v>
      </c>
      <c r="C1899" s="96">
        <v>0.1</v>
      </c>
      <c r="D1899" s="319"/>
      <c r="E1899" s="96"/>
      <c r="F1899" s="96"/>
      <c r="G1899" s="96"/>
      <c r="H1899" s="49"/>
      <c r="I1899" s="94"/>
    </row>
    <row r="1900" spans="1:9" ht="24.75" customHeight="1">
      <c r="A1900" s="90" t="s">
        <v>84</v>
      </c>
      <c r="B1900" s="49">
        <v>7</v>
      </c>
      <c r="C1900" s="49">
        <v>7</v>
      </c>
      <c r="D1900" s="319"/>
      <c r="E1900" s="96"/>
      <c r="F1900" s="96"/>
      <c r="G1900" s="96"/>
      <c r="H1900" s="49"/>
      <c r="I1900" s="94"/>
    </row>
    <row r="1901" spans="1:9" ht="43.5" customHeight="1">
      <c r="A1901" s="355" t="s">
        <v>152</v>
      </c>
      <c r="B1901" s="355"/>
      <c r="C1901" s="355"/>
      <c r="D1901" s="319">
        <v>120</v>
      </c>
      <c r="E1901" s="98">
        <v>0.1</v>
      </c>
      <c r="F1901" s="98">
        <v>0</v>
      </c>
      <c r="G1901" s="98">
        <v>10.4</v>
      </c>
      <c r="H1901" s="27">
        <f>E1901*4+F1901*9+G1901*4</f>
        <v>42</v>
      </c>
      <c r="I1901" s="30">
        <v>0.7</v>
      </c>
    </row>
    <row r="1902" spans="1:9" ht="24.75" customHeight="1">
      <c r="A1902" s="86" t="s">
        <v>153</v>
      </c>
      <c r="B1902" s="48">
        <v>15.8</v>
      </c>
      <c r="C1902" s="48">
        <v>12</v>
      </c>
      <c r="D1902" s="184"/>
      <c r="E1902" s="29"/>
      <c r="F1902" s="29"/>
      <c r="G1902" s="29"/>
      <c r="H1902" s="27"/>
      <c r="I1902" s="30"/>
    </row>
    <row r="1903" spans="1:9" ht="24.75" customHeight="1">
      <c r="A1903" s="86" t="s">
        <v>154</v>
      </c>
      <c r="B1903" s="48">
        <v>16.7</v>
      </c>
      <c r="C1903" s="48">
        <v>12</v>
      </c>
      <c r="D1903" s="184"/>
      <c r="E1903" s="29"/>
      <c r="F1903" s="29"/>
      <c r="G1903" s="29"/>
      <c r="H1903" s="27"/>
      <c r="I1903" s="29"/>
    </row>
    <row r="1904" spans="1:9" ht="24.75" customHeight="1">
      <c r="A1904" s="86" t="s">
        <v>155</v>
      </c>
      <c r="B1904" s="48">
        <v>15.3</v>
      </c>
      <c r="C1904" s="48">
        <v>12</v>
      </c>
      <c r="D1904" s="184"/>
      <c r="E1904" s="29"/>
      <c r="F1904" s="29"/>
      <c r="G1904" s="29"/>
      <c r="H1904" s="27"/>
      <c r="I1904" s="30"/>
    </row>
    <row r="1905" spans="1:9" ht="24.75" customHeight="1">
      <c r="A1905" s="86" t="s">
        <v>42</v>
      </c>
      <c r="B1905" s="48">
        <v>8</v>
      </c>
      <c r="C1905" s="48">
        <v>8</v>
      </c>
      <c r="D1905" s="184"/>
      <c r="E1905" s="29"/>
      <c r="F1905" s="197"/>
      <c r="G1905" s="107"/>
      <c r="H1905" s="119"/>
      <c r="I1905" s="94"/>
    </row>
    <row r="1906" spans="1:9" ht="24.75" customHeight="1">
      <c r="A1906" s="86" t="s">
        <v>143</v>
      </c>
      <c r="B1906" s="49">
        <v>5</v>
      </c>
      <c r="C1906" s="49">
        <v>5</v>
      </c>
      <c r="D1906" s="184"/>
      <c r="E1906" s="29"/>
      <c r="F1906" s="29"/>
      <c r="G1906" s="29"/>
      <c r="H1906" s="27"/>
      <c r="I1906" s="30"/>
    </row>
    <row r="1907" spans="1:9" ht="24.75" customHeight="1">
      <c r="A1907" s="343" t="s">
        <v>128</v>
      </c>
      <c r="B1907" s="343"/>
      <c r="C1907" s="343"/>
      <c r="D1907" s="184">
        <v>10</v>
      </c>
      <c r="E1907" s="29">
        <v>0.8</v>
      </c>
      <c r="F1907" s="29">
        <v>0.1</v>
      </c>
      <c r="G1907" s="29">
        <v>3.8</v>
      </c>
      <c r="H1907" s="27">
        <v>19.3</v>
      </c>
      <c r="I1907" s="30">
        <v>0</v>
      </c>
    </row>
    <row r="1908" spans="1:9" ht="43.5" customHeight="1">
      <c r="A1908" s="79" t="s">
        <v>129</v>
      </c>
      <c r="B1908" s="79"/>
      <c r="C1908" s="79"/>
      <c r="D1908" s="184">
        <v>10</v>
      </c>
      <c r="E1908" s="2"/>
      <c r="F1908" s="2"/>
      <c r="G1908" s="2"/>
      <c r="H1908" s="3"/>
      <c r="I1908" s="2"/>
    </row>
    <row r="1909" spans="1:9" ht="24.75" customHeight="1">
      <c r="A1909" s="337" t="s">
        <v>38</v>
      </c>
      <c r="B1909" s="337"/>
      <c r="C1909" s="337"/>
      <c r="D1909" s="184">
        <v>30</v>
      </c>
      <c r="E1909" s="2">
        <v>1.9714285714285715</v>
      </c>
      <c r="F1909" s="2">
        <v>0.34285714285714286</v>
      </c>
      <c r="G1909" s="2">
        <v>10.028571428571428</v>
      </c>
      <c r="H1909" s="27">
        <v>53.142857142857146</v>
      </c>
      <c r="I1909" s="2">
        <v>0</v>
      </c>
    </row>
    <row r="1910" spans="1:9" ht="24.75" customHeight="1">
      <c r="A1910" s="341" t="s">
        <v>12</v>
      </c>
      <c r="B1910" s="341"/>
      <c r="C1910" s="341"/>
      <c r="D1910" s="316">
        <f aca="true" t="shared" si="16" ref="D1910:I1910">D1911+D1929</f>
        <v>200</v>
      </c>
      <c r="E1910" s="50">
        <f t="shared" si="16"/>
        <v>4.3</v>
      </c>
      <c r="F1910" s="50">
        <f t="shared" si="16"/>
        <v>3.7</v>
      </c>
      <c r="G1910" s="50">
        <f t="shared" si="16"/>
        <v>31.400000000000002</v>
      </c>
      <c r="H1910" s="40">
        <f t="shared" si="16"/>
        <v>175.9</v>
      </c>
      <c r="I1910" s="50">
        <f t="shared" si="16"/>
        <v>6.17</v>
      </c>
    </row>
    <row r="1911" spans="1:9" ht="43.5" customHeight="1">
      <c r="A1911" s="353" t="s">
        <v>419</v>
      </c>
      <c r="B1911" s="353"/>
      <c r="C1911" s="353"/>
      <c r="D1911" s="319">
        <v>50</v>
      </c>
      <c r="E1911" s="98">
        <v>4.1</v>
      </c>
      <c r="F1911" s="98">
        <v>3.7</v>
      </c>
      <c r="G1911" s="98">
        <v>15.3</v>
      </c>
      <c r="H1911" s="92">
        <f>E1911*4+F1911*9+G1911*4</f>
        <v>110.9</v>
      </c>
      <c r="I1911" s="30">
        <v>0.25</v>
      </c>
    </row>
    <row r="1912" spans="1:9" ht="24.75" customHeight="1">
      <c r="A1912" s="275" t="s">
        <v>420</v>
      </c>
      <c r="B1912" s="227"/>
      <c r="C1912" s="5">
        <v>30</v>
      </c>
      <c r="D1912" s="319"/>
      <c r="E1912" s="98"/>
      <c r="F1912" s="98"/>
      <c r="G1912" s="98"/>
      <c r="H1912" s="91"/>
      <c r="I1912" s="98"/>
    </row>
    <row r="1913" spans="1:9" ht="24.75" customHeight="1">
      <c r="A1913" s="63" t="s">
        <v>62</v>
      </c>
      <c r="B1913" s="74">
        <v>20</v>
      </c>
      <c r="C1913" s="74">
        <v>20</v>
      </c>
      <c r="D1913" s="319"/>
      <c r="E1913" s="47"/>
      <c r="F1913" s="47"/>
      <c r="G1913" s="47"/>
      <c r="H1913" s="47"/>
      <c r="I1913" s="100"/>
    </row>
    <row r="1914" spans="1:9" ht="24.75" customHeight="1">
      <c r="A1914" s="63" t="s">
        <v>42</v>
      </c>
      <c r="B1914" s="81">
        <v>1.2</v>
      </c>
      <c r="C1914" s="81">
        <v>1.2</v>
      </c>
      <c r="D1914" s="319"/>
      <c r="E1914" s="47"/>
      <c r="F1914" s="47"/>
      <c r="G1914" s="47"/>
      <c r="H1914" s="72"/>
      <c r="I1914" s="100"/>
    </row>
    <row r="1915" spans="1:9" ht="24.75" customHeight="1">
      <c r="A1915" s="63" t="s">
        <v>43</v>
      </c>
      <c r="B1915" s="81">
        <v>1.2</v>
      </c>
      <c r="C1915" s="81">
        <v>1.2</v>
      </c>
      <c r="D1915" s="319"/>
      <c r="E1915" s="47"/>
      <c r="F1915" s="96"/>
      <c r="G1915" s="96"/>
      <c r="H1915" s="49"/>
      <c r="I1915" s="94"/>
    </row>
    <row r="1916" spans="1:9" ht="24.75" customHeight="1">
      <c r="A1916" s="250" t="s">
        <v>335</v>
      </c>
      <c r="B1916" s="96">
        <v>0.6</v>
      </c>
      <c r="C1916" s="96">
        <v>0.6</v>
      </c>
      <c r="D1916" s="319"/>
      <c r="E1916" s="47"/>
      <c r="F1916" s="96"/>
      <c r="G1916" s="96"/>
      <c r="H1916" s="49"/>
      <c r="I1916" s="97"/>
    </row>
    <row r="1917" spans="1:9" ht="24.75" customHeight="1">
      <c r="A1917" s="250" t="s">
        <v>336</v>
      </c>
      <c r="B1917" s="96">
        <f>B1916*0.25</f>
        <v>0.15</v>
      </c>
      <c r="C1917" s="96">
        <f>C1916*0.25</f>
        <v>0.15</v>
      </c>
      <c r="D1917" s="319"/>
      <c r="E1917" s="29"/>
      <c r="F1917" s="96"/>
      <c r="G1917" s="96"/>
      <c r="H1917" s="49"/>
      <c r="I1917" s="88"/>
    </row>
    <row r="1918" spans="1:9" ht="24.75" customHeight="1">
      <c r="A1918" s="63" t="s">
        <v>84</v>
      </c>
      <c r="B1918" s="74">
        <v>9</v>
      </c>
      <c r="C1918" s="74">
        <v>9</v>
      </c>
      <c r="D1918" s="319"/>
      <c r="E1918" s="47"/>
      <c r="F1918" s="96"/>
      <c r="G1918" s="96"/>
      <c r="H1918" s="49"/>
      <c r="I1918" s="97"/>
    </row>
    <row r="1919" spans="1:9" ht="24.75" customHeight="1">
      <c r="A1919" s="63" t="s">
        <v>138</v>
      </c>
      <c r="B1919" s="81">
        <v>1.2</v>
      </c>
      <c r="C1919" s="81">
        <v>1.2</v>
      </c>
      <c r="D1919" s="319"/>
      <c r="E1919" s="47"/>
      <c r="F1919" s="96"/>
      <c r="G1919" s="96"/>
      <c r="H1919" s="49"/>
      <c r="I1919" s="97"/>
    </row>
    <row r="1920" spans="1:9" ht="24.75" customHeight="1">
      <c r="A1920" s="275" t="s">
        <v>421</v>
      </c>
      <c r="B1920" s="74"/>
      <c r="C1920" s="233">
        <v>26</v>
      </c>
      <c r="D1920" s="319"/>
      <c r="E1920" s="98"/>
      <c r="F1920" s="96"/>
      <c r="G1920" s="96"/>
      <c r="H1920" s="49"/>
      <c r="I1920" s="97"/>
    </row>
    <row r="1921" spans="1:9" ht="43.5" customHeight="1">
      <c r="A1921" s="65" t="s">
        <v>351</v>
      </c>
      <c r="B1921" s="139">
        <f>C1921*1.5</f>
        <v>40.5</v>
      </c>
      <c r="C1921" s="74">
        <v>27</v>
      </c>
      <c r="D1921" s="319"/>
      <c r="E1921" s="96"/>
      <c r="F1921" s="96"/>
      <c r="G1921" s="96"/>
      <c r="H1921" s="49"/>
      <c r="I1921" s="97"/>
    </row>
    <row r="1922" spans="1:9" ht="43.5" customHeight="1">
      <c r="A1922" s="65" t="s">
        <v>317</v>
      </c>
      <c r="B1922" s="139">
        <f>C1922*1.35</f>
        <v>37.800000000000004</v>
      </c>
      <c r="C1922" s="74">
        <v>28</v>
      </c>
      <c r="D1922" s="319"/>
      <c r="E1922" s="96"/>
      <c r="F1922" s="81"/>
      <c r="G1922" s="81"/>
      <c r="H1922" s="49"/>
      <c r="I1922" s="88"/>
    </row>
    <row r="1923" spans="1:9" ht="24.75" customHeight="1">
      <c r="A1923" s="63" t="s">
        <v>56</v>
      </c>
      <c r="B1923" s="74">
        <f>C1923*1.19</f>
        <v>4.76</v>
      </c>
      <c r="C1923" s="74">
        <v>4</v>
      </c>
      <c r="D1923" s="319"/>
      <c r="E1923" s="96"/>
      <c r="F1923" s="81"/>
      <c r="G1923" s="81"/>
      <c r="H1923" s="49"/>
      <c r="I1923" s="88"/>
    </row>
    <row r="1924" spans="1:9" ht="24.75" customHeight="1">
      <c r="A1924" s="63" t="s">
        <v>62</v>
      </c>
      <c r="B1924" s="81">
        <v>0.3</v>
      </c>
      <c r="C1924" s="81">
        <v>0.3</v>
      </c>
      <c r="D1924" s="319"/>
      <c r="E1924" s="96"/>
      <c r="F1924" s="81"/>
      <c r="G1924" s="81"/>
      <c r="H1924" s="49"/>
      <c r="I1924" s="88"/>
    </row>
    <row r="1925" spans="1:9" ht="24.75" customHeight="1">
      <c r="A1925" s="63" t="s">
        <v>106</v>
      </c>
      <c r="B1925" s="81">
        <v>2.5</v>
      </c>
      <c r="C1925" s="81">
        <v>2.5</v>
      </c>
      <c r="D1925" s="319"/>
      <c r="E1925" s="96"/>
      <c r="F1925" s="81"/>
      <c r="G1925" s="81"/>
      <c r="H1925" s="49"/>
      <c r="I1925" s="88"/>
    </row>
    <row r="1926" spans="1:9" ht="24.75" customHeight="1">
      <c r="A1926" s="52" t="s">
        <v>397</v>
      </c>
      <c r="B1926" s="47">
        <v>1.2</v>
      </c>
      <c r="C1926" s="47">
        <v>1.2</v>
      </c>
      <c r="D1926" s="319"/>
      <c r="E1926" s="81"/>
      <c r="F1926" s="81"/>
      <c r="G1926" s="81"/>
      <c r="H1926" s="49"/>
      <c r="I1926" s="88"/>
    </row>
    <row r="1927" spans="1:9" ht="43.5" customHeight="1">
      <c r="A1927" s="26" t="s">
        <v>337</v>
      </c>
      <c r="B1927" s="76">
        <v>0.6</v>
      </c>
      <c r="C1927" s="76">
        <v>0.6</v>
      </c>
      <c r="D1927" s="319"/>
      <c r="E1927" s="81"/>
      <c r="F1927" s="81"/>
      <c r="G1927" s="81"/>
      <c r="H1927" s="76"/>
      <c r="I1927" s="76"/>
    </row>
    <row r="1928" spans="1:9" ht="43.5" customHeight="1">
      <c r="A1928" s="312" t="s">
        <v>339</v>
      </c>
      <c r="B1928" s="39">
        <v>50</v>
      </c>
      <c r="C1928" s="39">
        <v>50</v>
      </c>
      <c r="D1928" s="184">
        <v>50</v>
      </c>
      <c r="E1928" s="2"/>
      <c r="F1928" s="82"/>
      <c r="G1928" s="82"/>
      <c r="H1928" s="39"/>
      <c r="I1928" s="53"/>
    </row>
    <row r="1929" spans="1:9" ht="24.75" customHeight="1">
      <c r="A1929" s="213" t="s">
        <v>150</v>
      </c>
      <c r="B1929" s="184">
        <v>150</v>
      </c>
      <c r="C1929" s="184">
        <v>150</v>
      </c>
      <c r="D1929" s="184">
        <v>150</v>
      </c>
      <c r="E1929" s="29">
        <v>0.2</v>
      </c>
      <c r="F1929" s="29">
        <v>0</v>
      </c>
      <c r="G1929" s="29">
        <v>16.1</v>
      </c>
      <c r="H1929" s="27">
        <v>65</v>
      </c>
      <c r="I1929" s="30">
        <v>5.92</v>
      </c>
    </row>
    <row r="1930" spans="1:9" ht="24.75" customHeight="1">
      <c r="A1930" s="338" t="s">
        <v>237</v>
      </c>
      <c r="B1930" s="338"/>
      <c r="C1930" s="338"/>
      <c r="D1930" s="318">
        <f>D1931+D1935+D1940</f>
        <v>430</v>
      </c>
      <c r="E1930" s="102">
        <f>E1931+E1935+E1938+E1940</f>
        <v>16.599999999999998</v>
      </c>
      <c r="F1930" s="102">
        <f>F1931+F1935+F1938+F1940</f>
        <v>3.9</v>
      </c>
      <c r="G1930" s="102">
        <f>G1931+G1935+G1938+G1940</f>
        <v>59.900000000000006</v>
      </c>
      <c r="H1930" s="103">
        <f>H1931+H1935+H1938+H1940</f>
        <v>341.1</v>
      </c>
      <c r="I1930" s="103">
        <f>I1931+I1935+I1938+I1940</f>
        <v>18.7</v>
      </c>
    </row>
    <row r="1931" spans="1:9" ht="43.5" customHeight="1">
      <c r="A1931" s="337" t="s">
        <v>422</v>
      </c>
      <c r="B1931" s="337"/>
      <c r="C1931" s="337"/>
      <c r="D1931" s="184">
        <v>150</v>
      </c>
      <c r="E1931" s="29">
        <v>15.3</v>
      </c>
      <c r="F1931" s="29">
        <v>3.8</v>
      </c>
      <c r="G1931" s="29">
        <v>35.2</v>
      </c>
      <c r="H1931" s="27">
        <f>E1931*4+F1931*9+G1931*4</f>
        <v>236.20000000000002</v>
      </c>
      <c r="I1931" s="30">
        <v>0.9</v>
      </c>
    </row>
    <row r="1932" spans="1:9" ht="24.75" customHeight="1">
      <c r="A1932" s="63" t="s">
        <v>423</v>
      </c>
      <c r="B1932" s="76">
        <v>75</v>
      </c>
      <c r="C1932" s="76">
        <v>75</v>
      </c>
      <c r="D1932" s="48"/>
      <c r="E1932" s="96"/>
      <c r="F1932" s="96"/>
      <c r="G1932" s="96"/>
      <c r="H1932" s="49"/>
      <c r="I1932" s="30"/>
    </row>
    <row r="1933" spans="1:9" ht="24.75" customHeight="1">
      <c r="A1933" s="63" t="s">
        <v>84</v>
      </c>
      <c r="B1933" s="76">
        <v>188</v>
      </c>
      <c r="C1933" s="76">
        <v>188</v>
      </c>
      <c r="D1933" s="48"/>
      <c r="E1933" s="96"/>
      <c r="F1933" s="96"/>
      <c r="G1933" s="96"/>
      <c r="H1933" s="49"/>
      <c r="I1933" s="30"/>
    </row>
    <row r="1934" spans="1:9" ht="24.75" customHeight="1">
      <c r="A1934" s="63" t="s">
        <v>106</v>
      </c>
      <c r="B1934" s="76">
        <v>4</v>
      </c>
      <c r="C1934" s="76">
        <v>4</v>
      </c>
      <c r="D1934" s="48"/>
      <c r="E1934" s="96"/>
      <c r="F1934" s="96"/>
      <c r="G1934" s="96"/>
      <c r="H1934" s="49"/>
      <c r="I1934" s="94"/>
    </row>
    <row r="1935" spans="1:9" ht="24.75" customHeight="1">
      <c r="A1935" s="343" t="s">
        <v>157</v>
      </c>
      <c r="B1935" s="343"/>
      <c r="C1935" s="343"/>
      <c r="D1935" s="184">
        <v>180</v>
      </c>
      <c r="E1935" s="29">
        <v>0.1</v>
      </c>
      <c r="F1935" s="29">
        <v>0</v>
      </c>
      <c r="G1935" s="29">
        <v>10.6</v>
      </c>
      <c r="H1935" s="27">
        <f>E1935*4+F1935*9+G1935*4</f>
        <v>42.8</v>
      </c>
      <c r="I1935" s="30">
        <v>0</v>
      </c>
    </row>
    <row r="1936" spans="1:9" ht="24.75" customHeight="1">
      <c r="A1936" s="90" t="s">
        <v>44</v>
      </c>
      <c r="B1936" s="48">
        <v>0.4</v>
      </c>
      <c r="C1936" s="48">
        <v>0.4</v>
      </c>
      <c r="D1936" s="48"/>
      <c r="E1936" s="96"/>
      <c r="F1936" s="96"/>
      <c r="G1936" s="96"/>
      <c r="H1936" s="49"/>
      <c r="I1936" s="30"/>
    </row>
    <row r="1937" spans="1:9" ht="24.75" customHeight="1">
      <c r="A1937" s="90" t="s">
        <v>42</v>
      </c>
      <c r="B1937" s="48">
        <v>12</v>
      </c>
      <c r="C1937" s="48">
        <v>12</v>
      </c>
      <c r="D1937" s="48"/>
      <c r="E1937" s="96"/>
      <c r="F1937" s="96"/>
      <c r="G1937" s="96"/>
      <c r="H1937" s="49"/>
      <c r="I1937" s="94"/>
    </row>
    <row r="1938" spans="1:9" ht="24.75" customHeight="1">
      <c r="A1938" s="343" t="s">
        <v>128</v>
      </c>
      <c r="B1938" s="343"/>
      <c r="C1938" s="343"/>
      <c r="D1938" s="184">
        <v>10</v>
      </c>
      <c r="E1938" s="29">
        <v>0.8</v>
      </c>
      <c r="F1938" s="29">
        <v>0.1</v>
      </c>
      <c r="G1938" s="29">
        <v>3.8</v>
      </c>
      <c r="H1938" s="27">
        <v>19.3</v>
      </c>
      <c r="I1938" s="30">
        <v>0</v>
      </c>
    </row>
    <row r="1939" spans="1:9" ht="43.5" customHeight="1">
      <c r="A1939" s="79" t="s">
        <v>129</v>
      </c>
      <c r="B1939" s="79"/>
      <c r="C1939" s="79"/>
      <c r="D1939" s="184">
        <v>10</v>
      </c>
      <c r="E1939" s="2"/>
      <c r="F1939" s="2"/>
      <c r="G1939" s="2"/>
      <c r="H1939" s="2"/>
      <c r="I1939" s="2"/>
    </row>
    <row r="1940" spans="1:9" ht="43.5" customHeight="1">
      <c r="A1940" s="334" t="s">
        <v>249</v>
      </c>
      <c r="B1940" s="334"/>
      <c r="C1940" s="334"/>
      <c r="D1940" s="319">
        <v>100</v>
      </c>
      <c r="E1940" s="98">
        <v>0.4</v>
      </c>
      <c r="F1940" s="98">
        <v>0</v>
      </c>
      <c r="G1940" s="98">
        <v>10.3</v>
      </c>
      <c r="H1940" s="92">
        <f>E1940*4+F1940*9+G1940*4</f>
        <v>42.800000000000004</v>
      </c>
      <c r="I1940" s="30">
        <v>17.8</v>
      </c>
    </row>
    <row r="1941" spans="1:9" ht="24.75" customHeight="1">
      <c r="A1941" s="341" t="s">
        <v>23</v>
      </c>
      <c r="B1941" s="342"/>
      <c r="C1941" s="342"/>
      <c r="D1941" s="342"/>
      <c r="E1941" s="50">
        <f>E1818+E1837+E1910+E1833+E1930</f>
        <v>48.201428571428565</v>
      </c>
      <c r="F1941" s="50">
        <f>F1818+F1837+F1910+F1833+F1930</f>
        <v>37.56285714285715</v>
      </c>
      <c r="G1941" s="50">
        <f>G1818+G1837+G1910+G1833+G1930</f>
        <v>201.12857142857143</v>
      </c>
      <c r="H1941" s="40">
        <f>H1818+H1837+H1910+H1833+H1930</f>
        <v>1337.2428571428572</v>
      </c>
      <c r="I1941" s="50">
        <f>I1818+I1837+I1910+I1833+I1930</f>
        <v>68.16000000000001</v>
      </c>
    </row>
    <row r="1942" spans="1:9" ht="24.75" customHeight="1">
      <c r="A1942" s="336" t="s">
        <v>424</v>
      </c>
      <c r="B1942" s="336"/>
      <c r="C1942" s="336"/>
      <c r="D1942" s="336"/>
      <c r="E1942" s="336"/>
      <c r="F1942" s="336"/>
      <c r="G1942" s="336"/>
      <c r="H1942" s="336"/>
      <c r="I1942" s="336"/>
    </row>
    <row r="1943" spans="1:9" ht="24.75" customHeight="1">
      <c r="A1943" s="340" t="s">
        <v>1</v>
      </c>
      <c r="B1943" s="340" t="s">
        <v>2</v>
      </c>
      <c r="C1943" s="340" t="s">
        <v>3</v>
      </c>
      <c r="D1943" s="340" t="s">
        <v>4</v>
      </c>
      <c r="E1943" s="340"/>
      <c r="F1943" s="340"/>
      <c r="G1943" s="340"/>
      <c r="H1943" s="340"/>
      <c r="I1943" s="229" t="s">
        <v>230</v>
      </c>
    </row>
    <row r="1944" spans="1:9" ht="24.75" customHeight="1">
      <c r="A1944" s="340"/>
      <c r="B1944" s="340"/>
      <c r="C1944" s="340"/>
      <c r="D1944" s="78" t="s">
        <v>5</v>
      </c>
      <c r="E1944" s="288" t="s">
        <v>6</v>
      </c>
      <c r="F1944" s="288" t="s">
        <v>7</v>
      </c>
      <c r="G1944" s="288" t="s">
        <v>8</v>
      </c>
      <c r="H1944" s="89" t="s">
        <v>9</v>
      </c>
      <c r="I1944" s="229" t="s">
        <v>92</v>
      </c>
    </row>
    <row r="1945" spans="1:9" ht="24.75" customHeight="1">
      <c r="A1945" s="341" t="s">
        <v>10</v>
      </c>
      <c r="B1945" s="341"/>
      <c r="C1945" s="341"/>
      <c r="D1945" s="316">
        <f>D1946+30+D1954+D1959</f>
        <v>430</v>
      </c>
      <c r="E1945" s="50">
        <f>SUM(E1946:E1957)</f>
        <v>10</v>
      </c>
      <c r="F1945" s="50">
        <f>SUM(F1946:F1957)</f>
        <v>8.7</v>
      </c>
      <c r="G1945" s="50">
        <f>SUM(G1946:G1957)</f>
        <v>50.7</v>
      </c>
      <c r="H1945" s="110">
        <f>SUM(H1946:H1957)</f>
        <v>321.1</v>
      </c>
      <c r="I1945" s="50">
        <f>SUM(I1946:I1957)</f>
        <v>2.1900000000000004</v>
      </c>
    </row>
    <row r="1946" spans="1:11" ht="43.5" customHeight="1">
      <c r="A1946" s="343" t="s">
        <v>425</v>
      </c>
      <c r="B1946" s="343"/>
      <c r="C1946" s="343"/>
      <c r="D1946" s="184">
        <v>150</v>
      </c>
      <c r="E1946" s="29">
        <v>6.2</v>
      </c>
      <c r="F1946" s="29">
        <v>6.6</v>
      </c>
      <c r="G1946" s="29">
        <v>20.9</v>
      </c>
      <c r="H1946" s="92">
        <f>E1946*4+F1946*9+G1946*4</f>
        <v>167.8</v>
      </c>
      <c r="I1946" s="161">
        <v>0.68</v>
      </c>
      <c r="K1946" s="130" t="s">
        <v>424</v>
      </c>
    </row>
    <row r="1947" spans="1:12" ht="24.75" customHeight="1">
      <c r="A1947" s="90" t="s">
        <v>426</v>
      </c>
      <c r="B1947" s="48">
        <v>18</v>
      </c>
      <c r="C1947" s="48">
        <v>18</v>
      </c>
      <c r="D1947" s="96"/>
      <c r="E1947" s="96"/>
      <c r="F1947" s="96"/>
      <c r="G1947" s="96"/>
      <c r="H1947" s="49"/>
      <c r="I1947" s="48"/>
      <c r="K1947" s="43" t="s">
        <v>38</v>
      </c>
      <c r="L1947" s="130">
        <f>D2002+D2067</f>
        <v>45</v>
      </c>
    </row>
    <row r="1948" spans="1:12" ht="24.75" customHeight="1">
      <c r="A1948" s="90" t="s">
        <v>90</v>
      </c>
      <c r="B1948" s="48">
        <v>140</v>
      </c>
      <c r="C1948" s="48">
        <v>140</v>
      </c>
      <c r="D1948" s="96"/>
      <c r="E1948" s="96"/>
      <c r="F1948" s="96"/>
      <c r="G1948" s="96"/>
      <c r="H1948" s="49"/>
      <c r="I1948" s="48"/>
      <c r="K1948" s="44" t="s">
        <v>39</v>
      </c>
      <c r="L1948" s="132">
        <f>C1952+D2000+C1989+C1982</f>
        <v>54</v>
      </c>
    </row>
    <row r="1949" spans="1:12" ht="24.75" customHeight="1">
      <c r="A1949" s="90" t="s">
        <v>42</v>
      </c>
      <c r="B1949" s="48">
        <v>2.5</v>
      </c>
      <c r="C1949" s="48">
        <v>2.5</v>
      </c>
      <c r="D1949" s="96"/>
      <c r="E1949" s="96"/>
      <c r="F1949" s="96"/>
      <c r="G1949" s="96"/>
      <c r="H1949" s="49"/>
      <c r="I1949" s="29"/>
      <c r="K1949" s="44" t="s">
        <v>98</v>
      </c>
      <c r="L1949" s="132">
        <f>C2005+C1979</f>
        <v>38</v>
      </c>
    </row>
    <row r="1950" spans="1:12" ht="24.75" customHeight="1">
      <c r="A1950" s="90" t="s">
        <v>43</v>
      </c>
      <c r="B1950" s="48">
        <v>3</v>
      </c>
      <c r="C1950" s="48">
        <v>3</v>
      </c>
      <c r="D1950" s="96"/>
      <c r="E1950" s="96"/>
      <c r="F1950" s="96"/>
      <c r="G1950" s="96"/>
      <c r="H1950" s="49"/>
      <c r="I1950" s="48"/>
      <c r="K1950" s="45" t="s">
        <v>99</v>
      </c>
      <c r="L1950" s="132">
        <f>C1947+C1992</f>
        <v>41</v>
      </c>
    </row>
    <row r="1951" spans="1:11" ht="43.5" customHeight="1">
      <c r="A1951" s="337" t="s">
        <v>161</v>
      </c>
      <c r="B1951" s="337"/>
      <c r="C1951" s="337"/>
      <c r="D1951" s="114" t="s">
        <v>64</v>
      </c>
      <c r="E1951" s="29">
        <v>1.2</v>
      </c>
      <c r="F1951" s="29">
        <v>0.2</v>
      </c>
      <c r="G1951" s="29">
        <v>17.8</v>
      </c>
      <c r="H1951" s="27">
        <f>E1951*4+F1951*9+G1951*4</f>
        <v>77.8</v>
      </c>
      <c r="I1951" s="30">
        <v>0.41</v>
      </c>
      <c r="K1951" s="45" t="s">
        <v>81</v>
      </c>
    </row>
    <row r="1952" spans="1:12" ht="24.75" customHeight="1">
      <c r="A1952" s="192" t="s">
        <v>46</v>
      </c>
      <c r="B1952" s="106">
        <v>20</v>
      </c>
      <c r="C1952" s="106">
        <v>20</v>
      </c>
      <c r="D1952" s="184"/>
      <c r="E1952" s="29"/>
      <c r="F1952" s="29"/>
      <c r="G1952" s="29"/>
      <c r="H1952" s="27"/>
      <c r="I1952" s="234"/>
      <c r="K1952" s="44" t="s">
        <v>26</v>
      </c>
      <c r="L1952" s="132">
        <f>C1972+C2019</f>
        <v>130</v>
      </c>
    </row>
    <row r="1953" spans="1:12" ht="43.5" customHeight="1">
      <c r="A1953" s="70" t="s">
        <v>130</v>
      </c>
      <c r="B1953" s="4">
        <v>10.2</v>
      </c>
      <c r="C1953" s="4">
        <v>10</v>
      </c>
      <c r="D1953" s="184"/>
      <c r="E1953" s="29"/>
      <c r="F1953" s="29"/>
      <c r="G1953" s="29"/>
      <c r="H1953" s="27"/>
      <c r="I1953" s="234"/>
      <c r="K1953" s="44" t="s">
        <v>28</v>
      </c>
      <c r="L1953" s="132">
        <f>C1961+C1976+C1978++C1987++C1993+C1983+C2024+C2026+C2056</f>
        <v>210.1</v>
      </c>
    </row>
    <row r="1954" spans="1:12" ht="43.5" customHeight="1">
      <c r="A1954" s="343" t="s">
        <v>319</v>
      </c>
      <c r="B1954" s="343"/>
      <c r="C1954" s="343"/>
      <c r="D1954" s="184">
        <v>150</v>
      </c>
      <c r="E1954" s="29">
        <v>2.6</v>
      </c>
      <c r="F1954" s="29">
        <v>1.9</v>
      </c>
      <c r="G1954" s="29">
        <v>12</v>
      </c>
      <c r="H1954" s="92">
        <f>E1954*4+F1954*9+G1954*4</f>
        <v>75.5</v>
      </c>
      <c r="I1954" s="30">
        <v>1.1</v>
      </c>
      <c r="K1954" s="44" t="s">
        <v>25</v>
      </c>
      <c r="L1954" s="130">
        <f>C2066</f>
        <v>5</v>
      </c>
    </row>
    <row r="1955" spans="1:12" ht="43.5" customHeight="1">
      <c r="A1955" s="144" t="s">
        <v>320</v>
      </c>
      <c r="B1955" s="48">
        <v>1.5</v>
      </c>
      <c r="C1955" s="48">
        <v>1.5</v>
      </c>
      <c r="D1955" s="96"/>
      <c r="E1955" s="96"/>
      <c r="F1955" s="96"/>
      <c r="G1955" s="96"/>
      <c r="H1955" s="49"/>
      <c r="I1955" s="97"/>
      <c r="K1955" s="44" t="s">
        <v>29</v>
      </c>
      <c r="L1955" s="132">
        <f>C1998</f>
        <v>12</v>
      </c>
    </row>
    <row r="1956" spans="1:12" ht="24.75" customHeight="1">
      <c r="A1956" s="63" t="s">
        <v>90</v>
      </c>
      <c r="B1956" s="76">
        <v>50</v>
      </c>
      <c r="C1956" s="76">
        <v>50</v>
      </c>
      <c r="D1956" s="96"/>
      <c r="E1956" s="81"/>
      <c r="F1956" s="81"/>
      <c r="G1956" s="81"/>
      <c r="H1956" s="81"/>
      <c r="I1956" s="81"/>
      <c r="K1956" s="44" t="s">
        <v>85</v>
      </c>
      <c r="L1956" s="130">
        <f>C1959</f>
        <v>100</v>
      </c>
    </row>
    <row r="1957" spans="1:11" ht="24.75" customHeight="1">
      <c r="A1957" s="63" t="s">
        <v>42</v>
      </c>
      <c r="B1957" s="76">
        <v>10</v>
      </c>
      <c r="C1957" s="76">
        <v>10</v>
      </c>
      <c r="D1957" s="96"/>
      <c r="E1957" s="81"/>
      <c r="F1957" s="81"/>
      <c r="G1957" s="81"/>
      <c r="H1957" s="49"/>
      <c r="I1957" s="94"/>
      <c r="K1957" s="46" t="s">
        <v>86</v>
      </c>
    </row>
    <row r="1958" spans="1:12" ht="24.75" customHeight="1">
      <c r="A1958" s="352" t="s">
        <v>105</v>
      </c>
      <c r="B1958" s="352"/>
      <c r="C1958" s="352"/>
      <c r="D1958" s="185"/>
      <c r="E1958" s="50">
        <f>E1959</f>
        <v>0.8</v>
      </c>
      <c r="F1958" s="50">
        <f>F1959</f>
        <v>0.2</v>
      </c>
      <c r="G1958" s="50">
        <f>G1959</f>
        <v>15.8</v>
      </c>
      <c r="H1958" s="110">
        <f>H1959</f>
        <v>68.2</v>
      </c>
      <c r="I1958" s="50">
        <f>I1959</f>
        <v>4</v>
      </c>
      <c r="K1958" s="44" t="s">
        <v>24</v>
      </c>
      <c r="L1958" s="131">
        <f>C2007+C1957+C1999+C2065+C1949+C2006</f>
        <v>37.5</v>
      </c>
    </row>
    <row r="1959" spans="1:12" ht="24.75" customHeight="1">
      <c r="A1959" s="312" t="s">
        <v>158</v>
      </c>
      <c r="B1959" s="184">
        <v>100</v>
      </c>
      <c r="C1959" s="184">
        <v>100</v>
      </c>
      <c r="D1959" s="184">
        <v>100</v>
      </c>
      <c r="E1959" s="29">
        <v>0.8</v>
      </c>
      <c r="F1959" s="29">
        <v>0.2</v>
      </c>
      <c r="G1959" s="29">
        <v>15.8</v>
      </c>
      <c r="H1959" s="27">
        <f>E1959*4+F1959*9+G1959*4</f>
        <v>68.2</v>
      </c>
      <c r="I1959" s="30">
        <v>4</v>
      </c>
      <c r="K1959" s="44" t="s">
        <v>30</v>
      </c>
      <c r="L1959" s="130">
        <f>C1953</f>
        <v>10</v>
      </c>
    </row>
    <row r="1960" spans="1:11" ht="24.75" customHeight="1">
      <c r="A1960" s="341" t="s">
        <v>11</v>
      </c>
      <c r="B1960" s="341"/>
      <c r="C1960" s="341"/>
      <c r="D1960" s="316">
        <f>D1961+210+D1984+D1991+D1997</f>
        <v>540</v>
      </c>
      <c r="E1960" s="50">
        <f>E1961+E1971+E1984+E1991+E1997+E2000+E2002</f>
        <v>20.771428571428572</v>
      </c>
      <c r="F1960" s="50">
        <f>F1961+F1971+F1984+F1991+F1997+F2000+F2002</f>
        <v>9.542857142857143</v>
      </c>
      <c r="G1960" s="50">
        <f>G1961+G1971+G1984+G1991+G1997+G2000+G2002</f>
        <v>68.42857142857143</v>
      </c>
      <c r="H1960" s="40">
        <f>H1961+H1971+H1984+H1991+H1997+H2000+H2002</f>
        <v>443.14285714285717</v>
      </c>
      <c r="I1960" s="50">
        <f>I1961+I1971+I1984+I1991+I1997+I2000+I2002</f>
        <v>14.376666666666665</v>
      </c>
      <c r="K1960" s="44" t="s">
        <v>145</v>
      </c>
    </row>
    <row r="1961" spans="1:12" ht="43.5" customHeight="1">
      <c r="A1961" s="61" t="s">
        <v>232</v>
      </c>
      <c r="B1961" s="49">
        <f>C1961*1.54</f>
        <v>61.6</v>
      </c>
      <c r="C1961" s="48">
        <v>40</v>
      </c>
      <c r="D1961" s="184">
        <v>40</v>
      </c>
      <c r="E1961" s="29">
        <v>2</v>
      </c>
      <c r="F1961" s="29">
        <v>0.1</v>
      </c>
      <c r="G1961" s="29">
        <v>3.2</v>
      </c>
      <c r="H1961" s="3">
        <f>E1961*4+F1961*9+G1961*4</f>
        <v>21.700000000000003</v>
      </c>
      <c r="I1961" s="30">
        <v>3.5</v>
      </c>
      <c r="K1961" s="43" t="s">
        <v>147</v>
      </c>
      <c r="L1961" s="130">
        <f>C1955</f>
        <v>1.5</v>
      </c>
    </row>
    <row r="1962" spans="1:12" ht="24.75" customHeight="1">
      <c r="A1962" s="354" t="s">
        <v>139</v>
      </c>
      <c r="B1962" s="354"/>
      <c r="C1962" s="354"/>
      <c r="D1962" s="354"/>
      <c r="E1962" s="354"/>
      <c r="F1962" s="354"/>
      <c r="G1962" s="354"/>
      <c r="H1962" s="354"/>
      <c r="I1962" s="354"/>
      <c r="K1962" s="44" t="s">
        <v>31</v>
      </c>
      <c r="L1962" s="130">
        <f>C2064</f>
        <v>0.4</v>
      </c>
    </row>
    <row r="1963" spans="1:12" ht="43.5" customHeight="1">
      <c r="A1963" s="61" t="s">
        <v>272</v>
      </c>
      <c r="B1963" s="49">
        <f>C1963*1.09</f>
        <v>43.6</v>
      </c>
      <c r="C1963" s="48">
        <v>40</v>
      </c>
      <c r="D1963" s="184">
        <v>40</v>
      </c>
      <c r="E1963" s="29">
        <v>2</v>
      </c>
      <c r="F1963" s="29">
        <v>0.1</v>
      </c>
      <c r="G1963" s="29">
        <v>3.2</v>
      </c>
      <c r="H1963" s="3">
        <f>E1963*4+F1963*9+G1963*4</f>
        <v>21.700000000000003</v>
      </c>
      <c r="I1963" s="30">
        <v>3.5</v>
      </c>
      <c r="K1963" s="44" t="s">
        <v>100</v>
      </c>
      <c r="L1963" s="130">
        <f>C2052</f>
        <v>41</v>
      </c>
    </row>
    <row r="1964" spans="1:11" ht="24.75" customHeight="1">
      <c r="A1964" s="333" t="s">
        <v>139</v>
      </c>
      <c r="B1964" s="333"/>
      <c r="C1964" s="333"/>
      <c r="D1964" s="333"/>
      <c r="E1964" s="333"/>
      <c r="F1964" s="333"/>
      <c r="G1964" s="333"/>
      <c r="H1964" s="333"/>
      <c r="I1964" s="333"/>
      <c r="K1964" s="43" t="s">
        <v>88</v>
      </c>
    </row>
    <row r="1965" spans="1:12" ht="43.5" customHeight="1">
      <c r="A1965" s="312" t="s">
        <v>282</v>
      </c>
      <c r="B1965" s="49">
        <f>C1965*1.82</f>
        <v>72.8</v>
      </c>
      <c r="C1965" s="48">
        <v>40</v>
      </c>
      <c r="D1965" s="184">
        <v>40</v>
      </c>
      <c r="E1965" s="29">
        <v>0.3</v>
      </c>
      <c r="F1965" s="29">
        <v>0.1</v>
      </c>
      <c r="G1965" s="29">
        <v>0.6</v>
      </c>
      <c r="H1965" s="92">
        <f>E1965*4+F1965*9+G1965*4</f>
        <v>4.5</v>
      </c>
      <c r="I1965" s="30">
        <v>0.9</v>
      </c>
      <c r="K1965" s="44" t="s">
        <v>32</v>
      </c>
      <c r="L1965" s="132">
        <f>C1985</f>
        <v>60</v>
      </c>
    </row>
    <row r="1966" spans="1:12" ht="24.75" customHeight="1">
      <c r="A1966" s="333" t="s">
        <v>139</v>
      </c>
      <c r="B1966" s="333"/>
      <c r="C1966" s="333"/>
      <c r="D1966" s="333"/>
      <c r="E1966" s="333"/>
      <c r="F1966" s="333"/>
      <c r="G1966" s="333"/>
      <c r="H1966" s="333"/>
      <c r="I1966" s="333"/>
      <c r="K1966" s="46" t="s">
        <v>33</v>
      </c>
      <c r="L1966" s="132">
        <f>C1956+C1948+C1981+C2013+C2016+C2061</f>
        <v>397</v>
      </c>
    </row>
    <row r="1967" spans="1:12" ht="43.5" customHeight="1">
      <c r="A1967" s="334" t="s">
        <v>348</v>
      </c>
      <c r="B1967" s="334"/>
      <c r="C1967" s="334"/>
      <c r="D1967" s="184">
        <v>40</v>
      </c>
      <c r="E1967" s="29">
        <v>0.5</v>
      </c>
      <c r="F1967" s="29">
        <v>0</v>
      </c>
      <c r="G1967" s="29">
        <v>1.9</v>
      </c>
      <c r="H1967" s="92">
        <f>E1967*4+F1967*9+G1967*4</f>
        <v>9.6</v>
      </c>
      <c r="I1967" s="30">
        <v>10</v>
      </c>
      <c r="K1967" s="43" t="s">
        <v>34</v>
      </c>
      <c r="L1967" s="132"/>
    </row>
    <row r="1968" spans="1:12" ht="24.75" customHeight="1">
      <c r="A1968" s="26" t="s">
        <v>175</v>
      </c>
      <c r="B1968" s="39">
        <f>C1968*1.02</f>
        <v>40.8</v>
      </c>
      <c r="C1968" s="33">
        <v>40</v>
      </c>
      <c r="D1968" s="34"/>
      <c r="E1968" s="47"/>
      <c r="F1968" s="96"/>
      <c r="G1968" s="96"/>
      <c r="H1968" s="49"/>
      <c r="I1968" s="94"/>
      <c r="K1968" s="43" t="s">
        <v>35</v>
      </c>
      <c r="L1968" s="132"/>
    </row>
    <row r="1969" spans="1:11" ht="24.75" customHeight="1">
      <c r="A1969" s="26" t="s">
        <v>169</v>
      </c>
      <c r="B1969" s="39">
        <f>C1969*1.05</f>
        <v>42</v>
      </c>
      <c r="C1969" s="33">
        <v>40</v>
      </c>
      <c r="D1969" s="34"/>
      <c r="E1969" s="47"/>
      <c r="F1969" s="47"/>
      <c r="G1969" s="47"/>
      <c r="H1969" s="72"/>
      <c r="I1969" s="47"/>
      <c r="K1969" s="44" t="s">
        <v>101</v>
      </c>
    </row>
    <row r="1970" spans="1:12" ht="43.5" customHeight="1">
      <c r="A1970" s="90" t="s">
        <v>164</v>
      </c>
      <c r="B1970" s="96">
        <f>C1970*1.35</f>
        <v>2.7</v>
      </c>
      <c r="C1970" s="49">
        <v>2</v>
      </c>
      <c r="D1970" s="48"/>
      <c r="E1970" s="96"/>
      <c r="F1970" s="96"/>
      <c r="G1970" s="96"/>
      <c r="H1970" s="27"/>
      <c r="I1970" s="231"/>
      <c r="K1970" s="43" t="s">
        <v>36</v>
      </c>
      <c r="L1970" s="131">
        <f>C1980+C1996+C1950+C2008+C2055</f>
        <v>17</v>
      </c>
    </row>
    <row r="1971" spans="1:12" ht="43.5" customHeight="1">
      <c r="A1971" s="337" t="s">
        <v>427</v>
      </c>
      <c r="B1971" s="337"/>
      <c r="C1971" s="337"/>
      <c r="D1971" s="184" t="s">
        <v>375</v>
      </c>
      <c r="E1971" s="2">
        <v>3.4</v>
      </c>
      <c r="F1971" s="2">
        <v>2.9</v>
      </c>
      <c r="G1971" s="2">
        <v>18.2</v>
      </c>
      <c r="H1971" s="27">
        <f>E1971*4+F1971*9+G1971*4</f>
        <v>112.5</v>
      </c>
      <c r="I1971" s="8">
        <v>0.94</v>
      </c>
      <c r="K1971" s="43" t="s">
        <v>27</v>
      </c>
      <c r="L1971" s="132">
        <f>C1990+C2014+C2030+C2062</f>
        <v>9.2</v>
      </c>
    </row>
    <row r="1972" spans="1:12" ht="24.75" customHeight="1">
      <c r="A1972" s="121" t="s">
        <v>51</v>
      </c>
      <c r="B1972" s="39">
        <f>C1972*1.33</f>
        <v>95.76</v>
      </c>
      <c r="C1972" s="123">
        <v>72</v>
      </c>
      <c r="D1972" s="48"/>
      <c r="E1972" s="291"/>
      <c r="F1972" s="291"/>
      <c r="G1972" s="291"/>
      <c r="H1972" s="49"/>
      <c r="I1972" s="73"/>
      <c r="K1972" s="44" t="s">
        <v>37</v>
      </c>
      <c r="L1972" s="132">
        <f>C1988+C2009+C2060</f>
        <v>15.2</v>
      </c>
    </row>
    <row r="1973" spans="1:12" ht="24.75" customHeight="1">
      <c r="A1973" s="121" t="s">
        <v>52</v>
      </c>
      <c r="B1973" s="39">
        <f>C1973*1.43</f>
        <v>102.96</v>
      </c>
      <c r="C1973" s="123">
        <v>72</v>
      </c>
      <c r="D1973" s="48"/>
      <c r="E1973" s="291"/>
      <c r="F1973" s="291"/>
      <c r="G1973" s="291"/>
      <c r="H1973" s="49"/>
      <c r="I1973" s="73"/>
      <c r="K1973" s="44" t="s">
        <v>141</v>
      </c>
      <c r="L1973" s="131">
        <f>C2012</f>
        <v>0.2</v>
      </c>
    </row>
    <row r="1974" spans="1:11" ht="24.75" customHeight="1">
      <c r="A1974" s="63" t="s">
        <v>53</v>
      </c>
      <c r="B1974" s="39">
        <f>C1974*1.5</f>
        <v>108</v>
      </c>
      <c r="C1974" s="123">
        <v>72</v>
      </c>
      <c r="D1974" s="48"/>
      <c r="E1974" s="291"/>
      <c r="F1974" s="291"/>
      <c r="G1974" s="291"/>
      <c r="H1974" s="49"/>
      <c r="I1974" s="73"/>
      <c r="K1974" s="44" t="s">
        <v>142</v>
      </c>
    </row>
    <row r="1975" spans="1:9" ht="24.75" customHeight="1">
      <c r="A1975" s="63" t="s">
        <v>54</v>
      </c>
      <c r="B1975" s="39">
        <f>C1975*1.67</f>
        <v>120.24</v>
      </c>
      <c r="C1975" s="123">
        <v>72</v>
      </c>
      <c r="D1975" s="48"/>
      <c r="E1975" s="291"/>
      <c r="F1975" s="291"/>
      <c r="G1975" s="291"/>
      <c r="H1975" s="49"/>
      <c r="I1975" s="73"/>
    </row>
    <row r="1976" spans="1:9" ht="24.75" customHeight="1">
      <c r="A1976" s="63" t="s">
        <v>55</v>
      </c>
      <c r="B1976" s="74">
        <f>C1976*1.25</f>
        <v>5</v>
      </c>
      <c r="C1976" s="76">
        <v>4</v>
      </c>
      <c r="D1976" s="48"/>
      <c r="E1976" s="81"/>
      <c r="F1976" s="81"/>
      <c r="G1976" s="81"/>
      <c r="H1976" s="49"/>
      <c r="I1976" s="73"/>
    </row>
    <row r="1977" spans="1:9" ht="24.75" customHeight="1">
      <c r="A1977" s="121" t="s">
        <v>47</v>
      </c>
      <c r="B1977" s="74">
        <f>C1977*1.33</f>
        <v>5.32</v>
      </c>
      <c r="C1977" s="123">
        <v>4</v>
      </c>
      <c r="D1977" s="48"/>
      <c r="E1977" s="291"/>
      <c r="F1977" s="291"/>
      <c r="G1977" s="291"/>
      <c r="H1977" s="49"/>
      <c r="I1977" s="73"/>
    </row>
    <row r="1978" spans="1:9" ht="24.75" customHeight="1">
      <c r="A1978" s="63" t="s">
        <v>56</v>
      </c>
      <c r="B1978" s="74">
        <f>C1978*1.19</f>
        <v>9.52</v>
      </c>
      <c r="C1978" s="76">
        <v>8</v>
      </c>
      <c r="D1978" s="48"/>
      <c r="E1978" s="81"/>
      <c r="F1978" s="81"/>
      <c r="G1978" s="81"/>
      <c r="H1978" s="49"/>
      <c r="I1978" s="73"/>
    </row>
    <row r="1979" spans="1:9" ht="24.75" customHeight="1">
      <c r="A1979" s="63" t="s">
        <v>62</v>
      </c>
      <c r="B1979" s="76">
        <v>4</v>
      </c>
      <c r="C1979" s="76">
        <v>4</v>
      </c>
      <c r="D1979" s="48"/>
      <c r="E1979" s="81"/>
      <c r="F1979" s="81"/>
      <c r="G1979" s="81"/>
      <c r="H1979" s="49"/>
      <c r="I1979" s="233"/>
    </row>
    <row r="1980" spans="1:9" ht="24.75" customHeight="1">
      <c r="A1980" s="63" t="s">
        <v>43</v>
      </c>
      <c r="B1980" s="76">
        <v>3</v>
      </c>
      <c r="C1980" s="76">
        <v>3</v>
      </c>
      <c r="D1980" s="48"/>
      <c r="E1980" s="81"/>
      <c r="F1980" s="81"/>
      <c r="G1980" s="81"/>
      <c r="H1980" s="49"/>
      <c r="I1980" s="73"/>
    </row>
    <row r="1981" spans="1:9" ht="24.75" customHeight="1">
      <c r="A1981" s="63" t="s">
        <v>90</v>
      </c>
      <c r="B1981" s="74">
        <v>31</v>
      </c>
      <c r="C1981" s="74">
        <v>31</v>
      </c>
      <c r="D1981" s="48"/>
      <c r="E1981" s="81"/>
      <c r="F1981" s="81"/>
      <c r="G1981" s="81"/>
      <c r="H1981" s="49"/>
      <c r="I1981" s="73"/>
    </row>
    <row r="1982" spans="1:9" ht="24.75" customHeight="1">
      <c r="A1982" s="63" t="s">
        <v>46</v>
      </c>
      <c r="B1982" s="74">
        <v>19</v>
      </c>
      <c r="C1982" s="74">
        <v>16</v>
      </c>
      <c r="D1982" s="48"/>
      <c r="E1982" s="81"/>
      <c r="F1982" s="81"/>
      <c r="G1982" s="81"/>
      <c r="H1982" s="49"/>
      <c r="I1982" s="73"/>
    </row>
    <row r="1983" spans="1:9" ht="24.75" customHeight="1">
      <c r="A1983" s="90" t="s">
        <v>236</v>
      </c>
      <c r="B1983" s="48">
        <v>0.1</v>
      </c>
      <c r="C1983" s="48">
        <v>0.1</v>
      </c>
      <c r="D1983" s="193"/>
      <c r="E1983" s="194"/>
      <c r="F1983" s="194"/>
      <c r="G1983" s="194"/>
      <c r="H1983" s="73"/>
      <c r="I1983" s="73"/>
    </row>
    <row r="1984" spans="1:9" ht="43.5" customHeight="1">
      <c r="A1984" s="334" t="s">
        <v>428</v>
      </c>
      <c r="B1984" s="334"/>
      <c r="C1984" s="334"/>
      <c r="D1984" s="184">
        <v>70</v>
      </c>
      <c r="E1984" s="2">
        <v>10.2</v>
      </c>
      <c r="F1984" s="2">
        <v>4.3</v>
      </c>
      <c r="G1984" s="2">
        <v>7.1</v>
      </c>
      <c r="H1984" s="3">
        <f>E1984*4+F1984*9+G1984*4</f>
        <v>107.9</v>
      </c>
      <c r="I1984" s="8">
        <v>0.57</v>
      </c>
    </row>
    <row r="1985" spans="1:9" ht="43.5" customHeight="1">
      <c r="A1985" s="65" t="s">
        <v>351</v>
      </c>
      <c r="B1985" s="139">
        <f>C1985*1.5</f>
        <v>90</v>
      </c>
      <c r="C1985" s="49">
        <v>60</v>
      </c>
      <c r="D1985" s="48"/>
      <c r="E1985" s="96"/>
      <c r="F1985" s="96"/>
      <c r="G1985" s="96"/>
      <c r="H1985" s="49"/>
      <c r="I1985" s="48"/>
    </row>
    <row r="1986" spans="1:9" ht="43.5" customHeight="1">
      <c r="A1986" s="65" t="s">
        <v>317</v>
      </c>
      <c r="B1986" s="139">
        <f>C1986*1.51</f>
        <v>90.6</v>
      </c>
      <c r="C1986" s="49">
        <v>60</v>
      </c>
      <c r="D1986" s="48"/>
      <c r="E1986" s="96"/>
      <c r="F1986" s="96"/>
      <c r="G1986" s="96"/>
      <c r="H1986" s="49"/>
      <c r="I1986" s="96"/>
    </row>
    <row r="1987" spans="1:9" ht="24.75" customHeight="1">
      <c r="A1987" s="63" t="s">
        <v>56</v>
      </c>
      <c r="B1987" s="74">
        <f>C1987*1.19</f>
        <v>17.849999999999998</v>
      </c>
      <c r="C1987" s="74">
        <v>15</v>
      </c>
      <c r="D1987" s="48"/>
      <c r="E1987" s="81"/>
      <c r="F1987" s="117"/>
      <c r="G1987" s="117"/>
      <c r="H1987" s="177"/>
      <c r="I1987" s="80"/>
    </row>
    <row r="1988" spans="1:9" ht="24.75" customHeight="1">
      <c r="A1988" s="105" t="s">
        <v>135</v>
      </c>
      <c r="B1988" s="96">
        <v>4.5</v>
      </c>
      <c r="C1988" s="96">
        <v>4.5</v>
      </c>
      <c r="D1988" s="48"/>
      <c r="E1988" s="96"/>
      <c r="F1988" s="117"/>
      <c r="G1988" s="117"/>
      <c r="H1988" s="177"/>
      <c r="I1988" s="80"/>
    </row>
    <row r="1989" spans="1:9" ht="24.75" customHeight="1">
      <c r="A1989" s="63" t="s">
        <v>82</v>
      </c>
      <c r="B1989" s="76">
        <v>8</v>
      </c>
      <c r="C1989" s="87">
        <v>8</v>
      </c>
      <c r="D1989" s="48"/>
      <c r="E1989" s="81"/>
      <c r="F1989" s="117"/>
      <c r="G1989" s="117"/>
      <c r="H1989" s="177"/>
      <c r="I1989" s="80"/>
    </row>
    <row r="1990" spans="1:9" ht="24.75" customHeight="1">
      <c r="A1990" s="63" t="s">
        <v>48</v>
      </c>
      <c r="B1990" s="74">
        <v>2</v>
      </c>
      <c r="C1990" s="74">
        <v>2</v>
      </c>
      <c r="D1990" s="48"/>
      <c r="E1990" s="81"/>
      <c r="F1990" s="81"/>
      <c r="G1990" s="81"/>
      <c r="H1990" s="49"/>
      <c r="I1990" s="80"/>
    </row>
    <row r="1991" spans="1:9" ht="24.75" customHeight="1">
      <c r="A1991" s="343" t="s">
        <v>429</v>
      </c>
      <c r="B1991" s="343"/>
      <c r="C1991" s="343"/>
      <c r="D1991" s="184">
        <v>100</v>
      </c>
      <c r="E1991" s="29">
        <v>1.9</v>
      </c>
      <c r="F1991" s="29">
        <v>1.8</v>
      </c>
      <c r="G1991" s="29">
        <v>16.2</v>
      </c>
      <c r="H1991" s="27">
        <f>E1991*4+F1991*9+G1991*4</f>
        <v>88.6</v>
      </c>
      <c r="I1991" s="30">
        <v>0.2</v>
      </c>
    </row>
    <row r="1992" spans="1:9" ht="24.75" customHeight="1">
      <c r="A1992" s="26" t="s">
        <v>73</v>
      </c>
      <c r="B1992" s="72">
        <v>23</v>
      </c>
      <c r="C1992" s="72">
        <v>23</v>
      </c>
      <c r="D1992" s="34"/>
      <c r="E1992" s="47"/>
      <c r="F1992" s="47"/>
      <c r="G1992" s="47"/>
      <c r="H1992" s="72"/>
      <c r="I1992" s="100"/>
    </row>
    <row r="1993" spans="1:9" ht="24.75" customHeight="1">
      <c r="A1993" s="63" t="s">
        <v>55</v>
      </c>
      <c r="B1993" s="74">
        <f>C1993*1.25</f>
        <v>50</v>
      </c>
      <c r="C1993" s="72">
        <v>40</v>
      </c>
      <c r="D1993" s="34"/>
      <c r="E1993" s="47"/>
      <c r="F1993" s="47"/>
      <c r="G1993" s="47"/>
      <c r="H1993" s="72"/>
      <c r="I1993" s="109"/>
    </row>
    <row r="1994" spans="1:9" ht="24.75" customHeight="1">
      <c r="A1994" s="86" t="s">
        <v>47</v>
      </c>
      <c r="B1994" s="74">
        <f>C1994*1.33</f>
        <v>53.2</v>
      </c>
      <c r="C1994" s="72">
        <v>40</v>
      </c>
      <c r="D1994" s="34"/>
      <c r="E1994" s="47"/>
      <c r="F1994" s="47"/>
      <c r="G1994" s="47"/>
      <c r="H1994" s="72"/>
      <c r="I1994" s="109"/>
    </row>
    <row r="1995" spans="1:9" ht="43.5" customHeight="1">
      <c r="A1995" s="105" t="s">
        <v>271</v>
      </c>
      <c r="B1995" s="74">
        <f>C1995*1.14</f>
        <v>45.599999999999994</v>
      </c>
      <c r="C1995" s="72">
        <v>40</v>
      </c>
      <c r="D1995" s="34"/>
      <c r="E1995" s="47"/>
      <c r="F1995" s="47"/>
      <c r="G1995" s="47"/>
      <c r="H1995" s="72"/>
      <c r="I1995" s="109"/>
    </row>
    <row r="1996" spans="1:9" ht="24.75" customHeight="1">
      <c r="A1996" s="86" t="s">
        <v>106</v>
      </c>
      <c r="B1996" s="34">
        <v>3</v>
      </c>
      <c r="C1996" s="34">
        <v>3</v>
      </c>
      <c r="D1996" s="34"/>
      <c r="E1996" s="47"/>
      <c r="F1996" s="47"/>
      <c r="G1996" s="47"/>
      <c r="H1996" s="72"/>
      <c r="I1996" s="100"/>
    </row>
    <row r="1997" spans="1:9" ht="43.5" customHeight="1">
      <c r="A1997" s="353" t="s">
        <v>120</v>
      </c>
      <c r="B1997" s="353"/>
      <c r="C1997" s="353"/>
      <c r="D1997" s="319">
        <v>120</v>
      </c>
      <c r="E1997" s="98">
        <v>0.5</v>
      </c>
      <c r="F1997" s="98">
        <v>0</v>
      </c>
      <c r="G1997" s="98">
        <v>9.9</v>
      </c>
      <c r="H1997" s="91">
        <v>40</v>
      </c>
      <c r="I1997" s="30">
        <v>9.166666666666666</v>
      </c>
    </row>
    <row r="1998" spans="1:9" ht="24.75" customHeight="1">
      <c r="A1998" s="63" t="s">
        <v>74</v>
      </c>
      <c r="B1998" s="76">
        <v>12</v>
      </c>
      <c r="C1998" s="76">
        <v>12</v>
      </c>
      <c r="D1998" s="48"/>
      <c r="E1998" s="81"/>
      <c r="F1998" s="81"/>
      <c r="G1998" s="81"/>
      <c r="H1998" s="49"/>
      <c r="I1998" s="100"/>
    </row>
    <row r="1999" spans="1:9" ht="24.75" customHeight="1">
      <c r="A1999" s="63" t="s">
        <v>42</v>
      </c>
      <c r="B1999" s="76">
        <v>5</v>
      </c>
      <c r="C1999" s="76">
        <v>5</v>
      </c>
      <c r="D1999" s="48"/>
      <c r="E1999" s="81"/>
      <c r="F1999" s="81"/>
      <c r="G1999" s="81"/>
      <c r="H1999" s="49"/>
      <c r="I1999" s="94"/>
    </row>
    <row r="2000" spans="1:9" ht="24.75" customHeight="1">
      <c r="A2000" s="343" t="s">
        <v>128</v>
      </c>
      <c r="B2000" s="343"/>
      <c r="C2000" s="343"/>
      <c r="D2000" s="184">
        <v>10</v>
      </c>
      <c r="E2000" s="29">
        <v>0.8</v>
      </c>
      <c r="F2000" s="29">
        <v>0.1</v>
      </c>
      <c r="G2000" s="29">
        <v>3.8</v>
      </c>
      <c r="H2000" s="27">
        <v>19.3</v>
      </c>
      <c r="I2000" s="30">
        <v>0</v>
      </c>
    </row>
    <row r="2001" spans="1:9" ht="43.5" customHeight="1">
      <c r="A2001" s="79" t="s">
        <v>129</v>
      </c>
      <c r="B2001" s="79"/>
      <c r="C2001" s="79"/>
      <c r="D2001" s="184">
        <v>10</v>
      </c>
      <c r="E2001" s="2"/>
      <c r="F2001" s="2"/>
      <c r="G2001" s="2"/>
      <c r="H2001" s="3"/>
      <c r="I2001" s="2"/>
    </row>
    <row r="2002" spans="1:9" ht="24.75" customHeight="1">
      <c r="A2002" s="337" t="s">
        <v>38</v>
      </c>
      <c r="B2002" s="337"/>
      <c r="C2002" s="337"/>
      <c r="D2002" s="184">
        <v>30</v>
      </c>
      <c r="E2002" s="2">
        <v>1.9714285714285715</v>
      </c>
      <c r="F2002" s="2">
        <v>0.34285714285714286</v>
      </c>
      <c r="G2002" s="2">
        <v>10.028571428571428</v>
      </c>
      <c r="H2002" s="27">
        <v>53.142857142857146</v>
      </c>
      <c r="I2002" s="2">
        <v>0</v>
      </c>
    </row>
    <row r="2003" spans="1:9" ht="24.75" customHeight="1">
      <c r="A2003" s="341" t="s">
        <v>12</v>
      </c>
      <c r="B2003" s="341"/>
      <c r="C2003" s="341"/>
      <c r="D2003" s="316">
        <f aca="true" t="shared" si="17" ref="D2003:I2003">D2004+D2016</f>
        <v>200</v>
      </c>
      <c r="E2003" s="50">
        <f t="shared" si="17"/>
        <v>5.699999999999999</v>
      </c>
      <c r="F2003" s="50">
        <f t="shared" si="17"/>
        <v>8.3</v>
      </c>
      <c r="G2003" s="50">
        <f t="shared" si="17"/>
        <v>24.4</v>
      </c>
      <c r="H2003" s="40">
        <f t="shared" si="17"/>
        <v>195.1</v>
      </c>
      <c r="I2003" s="40">
        <f t="shared" si="17"/>
        <v>1.7000000000000002</v>
      </c>
    </row>
    <row r="2004" spans="1:9" ht="43.5" customHeight="1">
      <c r="A2004" s="351" t="s">
        <v>430</v>
      </c>
      <c r="B2004" s="351"/>
      <c r="C2004" s="351"/>
      <c r="D2004" s="319">
        <v>50</v>
      </c>
      <c r="E2004" s="6">
        <v>1.6</v>
      </c>
      <c r="F2004" s="6">
        <v>5</v>
      </c>
      <c r="G2004" s="6">
        <v>17.8</v>
      </c>
      <c r="H2004" s="3">
        <f>E2004*4+F2004*9+G2004*4</f>
        <v>122.6</v>
      </c>
      <c r="I2004" s="1">
        <v>0.9</v>
      </c>
    </row>
    <row r="2005" spans="1:9" ht="24.75" customHeight="1">
      <c r="A2005" s="90" t="s">
        <v>62</v>
      </c>
      <c r="B2005" s="49">
        <v>34</v>
      </c>
      <c r="C2005" s="49">
        <v>34</v>
      </c>
      <c r="D2005" s="34"/>
      <c r="E2005" s="82"/>
      <c r="F2005" s="82"/>
      <c r="G2005" s="82"/>
      <c r="H2005" s="39"/>
      <c r="I2005" s="33"/>
    </row>
    <row r="2006" spans="1:9" ht="24.75" customHeight="1">
      <c r="A2006" s="90" t="s">
        <v>42</v>
      </c>
      <c r="B2006" s="49">
        <v>6</v>
      </c>
      <c r="C2006" s="49">
        <v>6</v>
      </c>
      <c r="D2006" s="34"/>
      <c r="E2006" s="81"/>
      <c r="F2006" s="81"/>
      <c r="G2006" s="81"/>
      <c r="H2006" s="74"/>
      <c r="I2006" s="76"/>
    </row>
    <row r="2007" spans="1:9" ht="24.75" customHeight="1">
      <c r="A2007" s="86" t="s">
        <v>431</v>
      </c>
      <c r="B2007" s="49">
        <v>2</v>
      </c>
      <c r="C2007" s="49">
        <v>2</v>
      </c>
      <c r="D2007" s="34"/>
      <c r="E2007" s="81"/>
      <c r="F2007" s="81"/>
      <c r="G2007" s="81"/>
      <c r="H2007" s="74"/>
      <c r="I2007" s="76"/>
    </row>
    <row r="2008" spans="1:9" ht="24.75" customHeight="1">
      <c r="A2008" s="90" t="s">
        <v>43</v>
      </c>
      <c r="B2008" s="49">
        <v>6</v>
      </c>
      <c r="C2008" s="49">
        <v>6</v>
      </c>
      <c r="D2008" s="34"/>
      <c r="E2008" s="81"/>
      <c r="F2008" s="81"/>
      <c r="G2008" s="81"/>
      <c r="H2008" s="74"/>
      <c r="I2008" s="76"/>
    </row>
    <row r="2009" spans="1:9" ht="24.75" customHeight="1">
      <c r="A2009" s="86" t="s">
        <v>397</v>
      </c>
      <c r="B2009" s="249">
        <v>0.7</v>
      </c>
      <c r="C2009" s="249">
        <v>0.7</v>
      </c>
      <c r="D2009" s="34"/>
      <c r="E2009" s="81"/>
      <c r="F2009" s="81"/>
      <c r="G2009" s="81"/>
      <c r="H2009" s="74"/>
      <c r="I2009" s="76"/>
    </row>
    <row r="2010" spans="1:9" ht="24.75" customHeight="1">
      <c r="A2010" s="192" t="s">
        <v>91</v>
      </c>
      <c r="B2010" s="96">
        <v>0.3</v>
      </c>
      <c r="C2010" s="96">
        <v>0.3</v>
      </c>
      <c r="D2010" s="34"/>
      <c r="E2010" s="81"/>
      <c r="F2010" s="81"/>
      <c r="G2010" s="81"/>
      <c r="H2010" s="74"/>
      <c r="I2010" s="76"/>
    </row>
    <row r="2011" spans="1:9" ht="24.75" customHeight="1">
      <c r="A2011" s="250" t="s">
        <v>335</v>
      </c>
      <c r="B2011" s="96">
        <v>0.8</v>
      </c>
      <c r="C2011" s="96">
        <v>0.8</v>
      </c>
      <c r="D2011" s="34"/>
      <c r="E2011" s="81"/>
      <c r="F2011" s="81"/>
      <c r="G2011" s="81"/>
      <c r="H2011" s="74"/>
      <c r="I2011" s="80"/>
    </row>
    <row r="2012" spans="1:9" ht="24.75" customHeight="1">
      <c r="A2012" s="250" t="s">
        <v>336</v>
      </c>
      <c r="B2012" s="96">
        <f>B2011*0.25</f>
        <v>0.2</v>
      </c>
      <c r="C2012" s="96">
        <f>C2011*0.25</f>
        <v>0.2</v>
      </c>
      <c r="D2012" s="34"/>
      <c r="E2012" s="29"/>
      <c r="F2012" s="96"/>
      <c r="G2012" s="96"/>
      <c r="H2012" s="49"/>
      <c r="I2012" s="88"/>
    </row>
    <row r="2013" spans="1:9" ht="43.5" customHeight="1">
      <c r="A2013" s="90" t="s">
        <v>432</v>
      </c>
      <c r="B2013" s="49">
        <v>14</v>
      </c>
      <c r="C2013" s="49">
        <v>14</v>
      </c>
      <c r="D2013" s="34"/>
      <c r="E2013" s="96"/>
      <c r="F2013" s="96"/>
      <c r="G2013" s="96"/>
      <c r="H2013" s="49"/>
      <c r="I2013" s="315"/>
    </row>
    <row r="2014" spans="1:9" ht="43.5" customHeight="1">
      <c r="A2014" s="86" t="s">
        <v>337</v>
      </c>
      <c r="B2014" s="96">
        <v>0.7</v>
      </c>
      <c r="C2014" s="96">
        <v>0.7</v>
      </c>
      <c r="D2014" s="34"/>
      <c r="E2014" s="81"/>
      <c r="F2014" s="81"/>
      <c r="G2014" s="81"/>
      <c r="H2014" s="74"/>
      <c r="I2014" s="80"/>
    </row>
    <row r="2015" spans="1:9" ht="43.5" customHeight="1">
      <c r="A2015" s="312" t="s">
        <v>339</v>
      </c>
      <c r="B2015" s="49">
        <v>50</v>
      </c>
      <c r="C2015" s="49">
        <v>50</v>
      </c>
      <c r="D2015" s="184">
        <v>50</v>
      </c>
      <c r="E2015" s="81"/>
      <c r="F2015" s="81"/>
      <c r="G2015" s="81"/>
      <c r="H2015" s="74"/>
      <c r="I2015" s="80"/>
    </row>
    <row r="2016" spans="1:9" ht="43.5" customHeight="1">
      <c r="A2016" s="312" t="s">
        <v>119</v>
      </c>
      <c r="B2016" s="48">
        <v>158</v>
      </c>
      <c r="C2016" s="48">
        <v>150</v>
      </c>
      <c r="D2016" s="196">
        <v>150</v>
      </c>
      <c r="E2016" s="197">
        <v>4.1</v>
      </c>
      <c r="F2016" s="197">
        <v>3.3</v>
      </c>
      <c r="G2016" s="197">
        <v>6.6</v>
      </c>
      <c r="H2016" s="92">
        <f>E2016*4+F2016*9+G2016*4</f>
        <v>72.5</v>
      </c>
      <c r="I2016" s="30">
        <v>0.8</v>
      </c>
    </row>
    <row r="2017" spans="1:9" ht="24.75" customHeight="1">
      <c r="A2017" s="338" t="s">
        <v>237</v>
      </c>
      <c r="B2017" s="338"/>
      <c r="C2017" s="338"/>
      <c r="D2017" s="318">
        <f>D2018+D2051+D2063</f>
        <v>380</v>
      </c>
      <c r="E2017" s="102">
        <f>E2018+E2051+E2063+E2067</f>
        <v>12.4</v>
      </c>
      <c r="F2017" s="102">
        <f>F2018+F2051+F2063+F2067</f>
        <v>12.899999999999999</v>
      </c>
      <c r="G2017" s="102">
        <f>G2018+G2051+G2063+G2067</f>
        <v>31.2</v>
      </c>
      <c r="H2017" s="103">
        <f>H2018+H2051+H2063+H2067</f>
        <v>290.5</v>
      </c>
      <c r="I2017" s="103">
        <f>I2018+I2051+I2063+I2067</f>
        <v>8</v>
      </c>
    </row>
    <row r="2018" spans="1:9" ht="24.75" customHeight="1">
      <c r="A2018" s="337" t="s">
        <v>433</v>
      </c>
      <c r="B2018" s="337"/>
      <c r="C2018" s="337"/>
      <c r="D2018" s="184">
        <v>150</v>
      </c>
      <c r="E2018" s="29">
        <v>2.8</v>
      </c>
      <c r="F2018" s="29">
        <v>5</v>
      </c>
      <c r="G2018" s="29">
        <v>12.5</v>
      </c>
      <c r="H2018" s="27">
        <f>G2018*4+F2018*9+E2018*4</f>
        <v>106.2</v>
      </c>
      <c r="I2018" s="30">
        <v>5.9</v>
      </c>
    </row>
    <row r="2019" spans="1:9" ht="43.5" customHeight="1">
      <c r="A2019" s="52" t="s">
        <v>434</v>
      </c>
      <c r="B2019" s="74">
        <f>C2019*1.33</f>
        <v>77.14</v>
      </c>
      <c r="C2019" s="36">
        <v>58</v>
      </c>
      <c r="D2019" s="72"/>
      <c r="E2019" s="249"/>
      <c r="F2019" s="249"/>
      <c r="G2019" s="249"/>
      <c r="H2019" s="36"/>
      <c r="I2019" s="30"/>
    </row>
    <row r="2020" spans="1:9" ht="24.75" customHeight="1">
      <c r="A2020" s="108" t="s">
        <v>52</v>
      </c>
      <c r="B2020" s="74">
        <f>C2020*1.43</f>
        <v>82.94</v>
      </c>
      <c r="C2020" s="36">
        <v>58</v>
      </c>
      <c r="D2020" s="72"/>
      <c r="E2020" s="249"/>
      <c r="F2020" s="249"/>
      <c r="G2020" s="249"/>
      <c r="H2020" s="249"/>
      <c r="I2020" s="249"/>
    </row>
    <row r="2021" spans="1:9" ht="24.75" customHeight="1">
      <c r="A2021" s="108" t="s">
        <v>53</v>
      </c>
      <c r="B2021" s="74">
        <f>C2021*1.54</f>
        <v>89.32000000000001</v>
      </c>
      <c r="C2021" s="36">
        <v>58</v>
      </c>
      <c r="D2021" s="72"/>
      <c r="E2021" s="249"/>
      <c r="F2021" s="249"/>
      <c r="G2021" s="249"/>
      <c r="H2021" s="36"/>
      <c r="I2021" s="30"/>
    </row>
    <row r="2022" spans="1:9" ht="24.75" customHeight="1">
      <c r="A2022" s="52" t="s">
        <v>54</v>
      </c>
      <c r="B2022" s="74">
        <f>C2022*1.67</f>
        <v>96.86</v>
      </c>
      <c r="C2022" s="36">
        <v>58</v>
      </c>
      <c r="D2022" s="72"/>
      <c r="E2022" s="249"/>
      <c r="F2022" s="249"/>
      <c r="G2022" s="249"/>
      <c r="H2022" s="36"/>
      <c r="I2022" s="30"/>
    </row>
    <row r="2023" spans="1:9" ht="43.5" customHeight="1">
      <c r="A2023" s="252" t="s">
        <v>241</v>
      </c>
      <c r="B2023" s="36"/>
      <c r="C2023" s="158">
        <v>55</v>
      </c>
      <c r="D2023" s="72"/>
      <c r="E2023" s="249"/>
      <c r="F2023" s="249"/>
      <c r="G2023" s="249"/>
      <c r="H2023" s="36"/>
      <c r="I2023" s="30"/>
    </row>
    <row r="2024" spans="1:9" ht="43.5" customHeight="1">
      <c r="A2024" s="271" t="s">
        <v>435</v>
      </c>
      <c r="B2024" s="36">
        <f>C2024*1.67</f>
        <v>66.8</v>
      </c>
      <c r="C2024" s="36">
        <v>40</v>
      </c>
      <c r="D2024" s="72"/>
      <c r="E2024" s="249"/>
      <c r="F2024" s="249"/>
      <c r="G2024" s="249"/>
      <c r="H2024" s="36"/>
      <c r="I2024" s="30"/>
    </row>
    <row r="2025" spans="1:9" ht="43.5" customHeight="1">
      <c r="A2025" s="271" t="s">
        <v>436</v>
      </c>
      <c r="B2025" s="36">
        <f>C2025*1.16</f>
        <v>46.4</v>
      </c>
      <c r="C2025" s="36">
        <v>40</v>
      </c>
      <c r="D2025" s="72"/>
      <c r="E2025" s="249"/>
      <c r="F2025" s="249"/>
      <c r="G2025" s="249"/>
      <c r="H2025" s="36"/>
      <c r="I2025" s="30"/>
    </row>
    <row r="2026" spans="1:9" ht="24.75" customHeight="1">
      <c r="A2026" s="108" t="s">
        <v>55</v>
      </c>
      <c r="B2026" s="74">
        <f>C2026*1.25</f>
        <v>66.25</v>
      </c>
      <c r="C2026" s="36">
        <v>53</v>
      </c>
      <c r="D2026" s="72"/>
      <c r="E2026" s="249"/>
      <c r="F2026" s="249"/>
      <c r="G2026" s="249"/>
      <c r="H2026" s="36"/>
      <c r="I2026" s="30"/>
    </row>
    <row r="2027" spans="1:9" ht="24.75" customHeight="1">
      <c r="A2027" s="52" t="s">
        <v>47</v>
      </c>
      <c r="B2027" s="74">
        <f>C2027*1.33</f>
        <v>70.49000000000001</v>
      </c>
      <c r="C2027" s="36">
        <v>53</v>
      </c>
      <c r="D2027" s="72"/>
      <c r="E2027" s="249"/>
      <c r="F2027" s="249"/>
      <c r="G2027" s="249"/>
      <c r="H2027" s="36"/>
      <c r="I2027" s="30"/>
    </row>
    <row r="2028" spans="1:9" ht="43.5" customHeight="1">
      <c r="A2028" s="271" t="s">
        <v>271</v>
      </c>
      <c r="B2028" s="74">
        <f>C2028*1.14</f>
        <v>56.99999999999999</v>
      </c>
      <c r="C2028" s="36">
        <v>50</v>
      </c>
      <c r="D2028" s="72"/>
      <c r="E2028" s="249"/>
      <c r="F2028" s="249"/>
      <c r="G2028" s="249"/>
      <c r="H2028" s="36"/>
      <c r="I2028" s="30"/>
    </row>
    <row r="2029" spans="1:9" ht="24.75" customHeight="1">
      <c r="A2029" s="252" t="s">
        <v>242</v>
      </c>
      <c r="B2029" s="36"/>
      <c r="C2029" s="158">
        <v>50</v>
      </c>
      <c r="D2029" s="72"/>
      <c r="E2029" s="249"/>
      <c r="F2029" s="249"/>
      <c r="G2029" s="249"/>
      <c r="H2029" s="36"/>
      <c r="I2029" s="30"/>
    </row>
    <row r="2030" spans="1:9" ht="24.75" customHeight="1">
      <c r="A2030" s="52" t="s">
        <v>48</v>
      </c>
      <c r="B2030" s="36">
        <v>5</v>
      </c>
      <c r="C2030" s="36">
        <v>5</v>
      </c>
      <c r="D2030" s="72"/>
      <c r="E2030" s="249"/>
      <c r="F2030" s="249"/>
      <c r="G2030" s="249"/>
      <c r="H2030" s="36"/>
      <c r="I2030" s="30"/>
    </row>
    <row r="2031" spans="1:9" ht="24.75" customHeight="1">
      <c r="A2031" s="333" t="s">
        <v>139</v>
      </c>
      <c r="B2031" s="333"/>
      <c r="C2031" s="333"/>
      <c r="D2031" s="333"/>
      <c r="E2031" s="333"/>
      <c r="F2031" s="333"/>
      <c r="G2031" s="333"/>
      <c r="H2031" s="333"/>
      <c r="I2031" s="333"/>
    </row>
    <row r="2032" spans="1:9" ht="43.5" customHeight="1">
      <c r="A2032" s="339" t="s">
        <v>340</v>
      </c>
      <c r="B2032" s="339"/>
      <c r="C2032" s="339"/>
      <c r="D2032" s="184">
        <v>150</v>
      </c>
      <c r="E2032" s="29">
        <v>1.4</v>
      </c>
      <c r="F2032" s="29">
        <v>5</v>
      </c>
      <c r="G2032" s="29">
        <v>7.9</v>
      </c>
      <c r="H2032" s="27">
        <f>E2032*4+F2032*9+G2032*4</f>
        <v>82.2</v>
      </c>
      <c r="I2032" s="30">
        <v>6.4</v>
      </c>
    </row>
    <row r="2033" spans="1:9" ht="24.75" customHeight="1">
      <c r="A2033" s="71" t="s">
        <v>51</v>
      </c>
      <c r="B2033" s="39">
        <f>C2033*1.33</f>
        <v>143.64000000000001</v>
      </c>
      <c r="C2033" s="33">
        <v>108</v>
      </c>
      <c r="D2033" s="34"/>
      <c r="E2033" s="82"/>
      <c r="F2033" s="82"/>
      <c r="G2033" s="82"/>
      <c r="H2033" s="33"/>
      <c r="I2033" s="100"/>
    </row>
    <row r="2034" spans="1:9" ht="24.75" customHeight="1">
      <c r="A2034" s="108" t="s">
        <v>52</v>
      </c>
      <c r="B2034" s="39">
        <f>C2034*1.43</f>
        <v>154.44</v>
      </c>
      <c r="C2034" s="33">
        <v>108</v>
      </c>
      <c r="D2034" s="34"/>
      <c r="E2034" s="82"/>
      <c r="F2034" s="82"/>
      <c r="G2034" s="82"/>
      <c r="H2034" s="82"/>
      <c r="I2034" s="82"/>
    </row>
    <row r="2035" spans="1:9" ht="24.75" customHeight="1">
      <c r="A2035" s="108" t="s">
        <v>53</v>
      </c>
      <c r="B2035" s="39">
        <f>C2035*1.54</f>
        <v>166.32</v>
      </c>
      <c r="C2035" s="33">
        <v>108</v>
      </c>
      <c r="D2035" s="34"/>
      <c r="E2035" s="82"/>
      <c r="F2035" s="82"/>
      <c r="G2035" s="82"/>
      <c r="H2035" s="33"/>
      <c r="I2035" s="109"/>
    </row>
    <row r="2036" spans="1:9" ht="24.75" customHeight="1">
      <c r="A2036" s="71" t="s">
        <v>54</v>
      </c>
      <c r="B2036" s="39">
        <f>C2036*1.67</f>
        <v>180.35999999999999</v>
      </c>
      <c r="C2036" s="33">
        <v>108</v>
      </c>
      <c r="D2036" s="34"/>
      <c r="E2036" s="82"/>
      <c r="F2036" s="82"/>
      <c r="G2036" s="82"/>
      <c r="H2036" s="33"/>
      <c r="I2036" s="109"/>
    </row>
    <row r="2037" spans="1:9" ht="43.5" customHeight="1">
      <c r="A2037" s="104" t="s">
        <v>241</v>
      </c>
      <c r="B2037" s="3"/>
      <c r="C2037" s="33">
        <v>105</v>
      </c>
      <c r="D2037" s="34"/>
      <c r="E2037" s="82"/>
      <c r="F2037" s="82"/>
      <c r="G2037" s="82"/>
      <c r="H2037" s="33"/>
      <c r="I2037" s="109"/>
    </row>
    <row r="2038" spans="1:9" ht="24.75" customHeight="1">
      <c r="A2038" s="71" t="s">
        <v>127</v>
      </c>
      <c r="B2038" s="39">
        <f>C2038*1.82</f>
        <v>81.9</v>
      </c>
      <c r="C2038" s="33">
        <v>45</v>
      </c>
      <c r="D2038" s="34"/>
      <c r="E2038" s="82"/>
      <c r="F2038" s="82"/>
      <c r="G2038" s="82"/>
      <c r="H2038" s="33"/>
      <c r="I2038" s="109"/>
    </row>
    <row r="2039" spans="1:9" ht="24.75" customHeight="1">
      <c r="A2039" s="71" t="s">
        <v>168</v>
      </c>
      <c r="B2039" s="39">
        <f>C2039*1.02</f>
        <v>45.9</v>
      </c>
      <c r="C2039" s="33">
        <v>45</v>
      </c>
      <c r="D2039" s="34"/>
      <c r="E2039" s="82"/>
      <c r="F2039" s="82"/>
      <c r="G2039" s="82"/>
      <c r="H2039" s="33"/>
      <c r="I2039" s="109"/>
    </row>
    <row r="2040" spans="1:9" ht="24.75" customHeight="1">
      <c r="A2040" s="71" t="s">
        <v>169</v>
      </c>
      <c r="B2040" s="39">
        <f>C2040*1.05</f>
        <v>47.25</v>
      </c>
      <c r="C2040" s="33">
        <v>45</v>
      </c>
      <c r="D2040" s="34"/>
      <c r="E2040" s="82"/>
      <c r="F2040" s="82"/>
      <c r="G2040" s="82"/>
      <c r="H2040" s="33"/>
      <c r="I2040" s="109"/>
    </row>
    <row r="2041" spans="1:9" ht="24.75" customHeight="1">
      <c r="A2041" s="253" t="s">
        <v>48</v>
      </c>
      <c r="B2041" s="254">
        <v>5</v>
      </c>
      <c r="C2041" s="254">
        <v>5</v>
      </c>
      <c r="D2041" s="34"/>
      <c r="E2041" s="2"/>
      <c r="F2041" s="2"/>
      <c r="G2041" s="2"/>
      <c r="H2041" s="3"/>
      <c r="I2041" s="30"/>
    </row>
    <row r="2042" spans="1:9" ht="24.75" customHeight="1">
      <c r="A2042" s="333" t="s">
        <v>139</v>
      </c>
      <c r="B2042" s="333"/>
      <c r="C2042" s="333"/>
      <c r="D2042" s="333"/>
      <c r="E2042" s="333"/>
      <c r="F2042" s="333"/>
      <c r="G2042" s="333"/>
      <c r="H2042" s="333"/>
      <c r="I2042" s="333"/>
    </row>
    <row r="2043" spans="1:9" ht="43.5" customHeight="1">
      <c r="A2043" s="339" t="s">
        <v>437</v>
      </c>
      <c r="B2043" s="339"/>
      <c r="C2043" s="339"/>
      <c r="D2043" s="184">
        <v>150</v>
      </c>
      <c r="E2043" s="29">
        <v>1.2</v>
      </c>
      <c r="F2043" s="29">
        <v>5</v>
      </c>
      <c r="G2043" s="29">
        <v>6.4</v>
      </c>
      <c r="H2043" s="27">
        <f>E2043*4+F2043*9+G2043*4</f>
        <v>75.4</v>
      </c>
      <c r="I2043" s="30">
        <v>3.9</v>
      </c>
    </row>
    <row r="2044" spans="1:9" ht="43.5" customHeight="1">
      <c r="A2044" s="271" t="s">
        <v>435</v>
      </c>
      <c r="B2044" s="36">
        <f>C2044*1.67</f>
        <v>83.5</v>
      </c>
      <c r="C2044" s="36">
        <v>50</v>
      </c>
      <c r="D2044" s="72"/>
      <c r="E2044" s="249"/>
      <c r="F2044" s="249"/>
      <c r="G2044" s="249"/>
      <c r="H2044" s="36"/>
      <c r="I2044" s="30"/>
    </row>
    <row r="2045" spans="1:9" ht="43.5" customHeight="1">
      <c r="A2045" s="271" t="s">
        <v>436</v>
      </c>
      <c r="B2045" s="36">
        <f>C2045*1.16</f>
        <v>57.99999999999999</v>
      </c>
      <c r="C2045" s="36">
        <v>50</v>
      </c>
      <c r="D2045" s="72"/>
      <c r="E2045" s="249"/>
      <c r="F2045" s="249"/>
      <c r="G2045" s="249"/>
      <c r="H2045" s="36"/>
      <c r="I2045" s="30"/>
    </row>
    <row r="2046" spans="1:9" ht="24.75" customHeight="1">
      <c r="A2046" s="71" t="s">
        <v>166</v>
      </c>
      <c r="B2046" s="39">
        <f>C2046*1.02</f>
        <v>51</v>
      </c>
      <c r="C2046" s="33">
        <v>50</v>
      </c>
      <c r="D2046" s="33"/>
      <c r="E2046" s="82"/>
      <c r="F2046" s="82"/>
      <c r="G2046" s="82"/>
      <c r="H2046" s="39"/>
      <c r="I2046" s="100"/>
    </row>
    <row r="2047" spans="1:9" ht="24.75" customHeight="1">
      <c r="A2047" s="108" t="s">
        <v>264</v>
      </c>
      <c r="B2047" s="39">
        <f>C2047*1.18</f>
        <v>59</v>
      </c>
      <c r="C2047" s="33">
        <v>50</v>
      </c>
      <c r="D2047" s="33"/>
      <c r="E2047" s="47"/>
      <c r="F2047" s="47"/>
      <c r="G2047" s="47"/>
      <c r="H2047" s="47"/>
      <c r="I2047" s="47"/>
    </row>
    <row r="2048" spans="1:9" ht="24.75" customHeight="1">
      <c r="A2048" s="71" t="s">
        <v>175</v>
      </c>
      <c r="B2048" s="39">
        <f>C2048*1.02</f>
        <v>51</v>
      </c>
      <c r="C2048" s="33">
        <v>50</v>
      </c>
      <c r="D2048" s="34"/>
      <c r="E2048" s="82"/>
      <c r="F2048" s="82"/>
      <c r="G2048" s="82"/>
      <c r="H2048" s="33"/>
      <c r="I2048" s="109"/>
    </row>
    <row r="2049" spans="1:9" ht="24.75" customHeight="1">
      <c r="A2049" s="71" t="s">
        <v>169</v>
      </c>
      <c r="B2049" s="39">
        <f>C2049*1.05</f>
        <v>52.5</v>
      </c>
      <c r="C2049" s="33">
        <v>50</v>
      </c>
      <c r="D2049" s="34"/>
      <c r="E2049" s="82"/>
      <c r="F2049" s="82"/>
      <c r="G2049" s="82"/>
      <c r="H2049" s="33"/>
      <c r="I2049" s="109"/>
    </row>
    <row r="2050" spans="1:9" ht="24.75" customHeight="1">
      <c r="A2050" s="253" t="s">
        <v>48</v>
      </c>
      <c r="B2050" s="254">
        <v>5</v>
      </c>
      <c r="C2050" s="254">
        <v>5</v>
      </c>
      <c r="D2050" s="34"/>
      <c r="E2050" s="2"/>
      <c r="F2050" s="2"/>
      <c r="G2050" s="2"/>
      <c r="H2050" s="3"/>
      <c r="I2050" s="30"/>
    </row>
    <row r="2051" spans="1:9" ht="24.75" customHeight="1">
      <c r="A2051" s="337" t="s">
        <v>438</v>
      </c>
      <c r="B2051" s="337"/>
      <c r="C2051" s="337"/>
      <c r="D2051" s="184">
        <v>50</v>
      </c>
      <c r="E2051" s="29">
        <v>8.5</v>
      </c>
      <c r="F2051" s="29">
        <v>7.7</v>
      </c>
      <c r="G2051" s="29">
        <v>1.6</v>
      </c>
      <c r="H2051" s="27">
        <f>E2051*4+F2051*9+G2051*4</f>
        <v>109.7</v>
      </c>
      <c r="I2051" s="30">
        <v>0.1</v>
      </c>
    </row>
    <row r="2052" spans="1:9" ht="24.75" customHeight="1">
      <c r="A2052" s="118" t="s">
        <v>49</v>
      </c>
      <c r="B2052" s="139">
        <f>C2052*1.35</f>
        <v>55.35</v>
      </c>
      <c r="C2052" s="48">
        <v>41</v>
      </c>
      <c r="D2052" s="48"/>
      <c r="E2052" s="96"/>
      <c r="F2052" s="96"/>
      <c r="G2052" s="96"/>
      <c r="H2052" s="49"/>
      <c r="I2052" s="48"/>
    </row>
    <row r="2053" spans="1:9" ht="24.75" customHeight="1">
      <c r="A2053" s="41" t="s">
        <v>50</v>
      </c>
      <c r="B2053" s="139">
        <f>C2053*1.19</f>
        <v>48.79</v>
      </c>
      <c r="C2053" s="48">
        <v>41</v>
      </c>
      <c r="D2053" s="48"/>
      <c r="E2053" s="96"/>
      <c r="F2053" s="96"/>
      <c r="G2053" s="96"/>
      <c r="H2053" s="96"/>
      <c r="I2053" s="94"/>
    </row>
    <row r="2054" spans="1:9" ht="24.75" customHeight="1">
      <c r="A2054" s="86" t="s">
        <v>439</v>
      </c>
      <c r="B2054" s="49"/>
      <c r="C2054" s="48">
        <v>25</v>
      </c>
      <c r="D2054" s="48"/>
      <c r="E2054" s="96"/>
      <c r="F2054" s="96"/>
      <c r="G2054" s="96"/>
      <c r="H2054" s="96"/>
      <c r="I2054" s="94"/>
    </row>
    <row r="2055" spans="1:9" ht="24.75" customHeight="1">
      <c r="A2055" s="26" t="s">
        <v>106</v>
      </c>
      <c r="B2055" s="33">
        <v>2</v>
      </c>
      <c r="C2055" s="33">
        <v>2</v>
      </c>
      <c r="D2055" s="48"/>
      <c r="E2055" s="47"/>
      <c r="F2055" s="47"/>
      <c r="G2055" s="47"/>
      <c r="H2055" s="72"/>
      <c r="I2055" s="100"/>
    </row>
    <row r="2056" spans="1:9" ht="24.75" customHeight="1">
      <c r="A2056" s="144" t="s">
        <v>55</v>
      </c>
      <c r="B2056" s="81">
        <f>C2056*1.25</f>
        <v>12.5</v>
      </c>
      <c r="C2056" s="36">
        <v>10</v>
      </c>
      <c r="D2056" s="72"/>
      <c r="E2056" s="249"/>
      <c r="F2056" s="249"/>
      <c r="G2056" s="249"/>
      <c r="H2056" s="36"/>
      <c r="I2056" s="30"/>
    </row>
    <row r="2057" spans="1:9" ht="24.75" customHeight="1">
      <c r="A2057" s="86" t="s">
        <v>47</v>
      </c>
      <c r="B2057" s="81">
        <f>C2057*1.33</f>
        <v>13.3</v>
      </c>
      <c r="C2057" s="36">
        <v>10</v>
      </c>
      <c r="D2057" s="72"/>
      <c r="E2057" s="249"/>
      <c r="F2057" s="249"/>
      <c r="G2057" s="249"/>
      <c r="H2057" s="36"/>
      <c r="I2057" s="30"/>
    </row>
    <row r="2058" spans="1:9" ht="43.5" customHeight="1">
      <c r="A2058" s="271" t="s">
        <v>271</v>
      </c>
      <c r="B2058" s="81">
        <f>C2058*1.14</f>
        <v>11.399999999999999</v>
      </c>
      <c r="C2058" s="36">
        <v>10</v>
      </c>
      <c r="D2058" s="72"/>
      <c r="E2058" s="249"/>
      <c r="F2058" s="249"/>
      <c r="G2058" s="249"/>
      <c r="H2058" s="36"/>
      <c r="I2058" s="30"/>
    </row>
    <row r="2059" spans="1:9" ht="43.5" customHeight="1">
      <c r="A2059" s="86" t="s">
        <v>440</v>
      </c>
      <c r="B2059" s="72"/>
      <c r="C2059" s="36">
        <v>9</v>
      </c>
      <c r="D2059" s="72"/>
      <c r="E2059" s="249"/>
      <c r="F2059" s="249"/>
      <c r="G2059" s="249"/>
      <c r="H2059" s="36"/>
      <c r="I2059" s="30"/>
    </row>
    <row r="2060" spans="1:9" ht="24.75" customHeight="1">
      <c r="A2060" s="105" t="s">
        <v>135</v>
      </c>
      <c r="B2060" s="33">
        <v>10</v>
      </c>
      <c r="C2060" s="33">
        <v>10</v>
      </c>
      <c r="D2060" s="48"/>
      <c r="E2060" s="82"/>
      <c r="F2060" s="82"/>
      <c r="G2060" s="82"/>
      <c r="H2060" s="39"/>
      <c r="I2060" s="53"/>
    </row>
    <row r="2061" spans="1:9" ht="24.75" customHeight="1">
      <c r="A2061" s="26" t="s">
        <v>90</v>
      </c>
      <c r="B2061" s="33">
        <v>12</v>
      </c>
      <c r="C2061" s="33">
        <v>12</v>
      </c>
      <c r="D2061" s="48"/>
      <c r="E2061" s="82"/>
      <c r="F2061" s="82"/>
      <c r="G2061" s="82"/>
      <c r="H2061" s="39"/>
      <c r="I2061" s="53"/>
    </row>
    <row r="2062" spans="1:9" ht="43.5" customHeight="1">
      <c r="A2062" s="71" t="s">
        <v>337</v>
      </c>
      <c r="B2062" s="33">
        <v>1.5</v>
      </c>
      <c r="C2062" s="33">
        <v>1.5</v>
      </c>
      <c r="D2062" s="48"/>
      <c r="E2062" s="82"/>
      <c r="F2062" s="82"/>
      <c r="G2062" s="82"/>
      <c r="H2062" s="39"/>
      <c r="I2062" s="53"/>
    </row>
    <row r="2063" spans="1:9" ht="24.75" customHeight="1">
      <c r="A2063" s="343" t="s">
        <v>114</v>
      </c>
      <c r="B2063" s="343"/>
      <c r="C2063" s="343"/>
      <c r="D2063" s="184">
        <v>180</v>
      </c>
      <c r="E2063" s="29">
        <v>0.1</v>
      </c>
      <c r="F2063" s="29">
        <v>0</v>
      </c>
      <c r="G2063" s="29">
        <v>12.1</v>
      </c>
      <c r="H2063" s="27">
        <f>E2063*4+F2063*9+G2063*4</f>
        <v>48.8</v>
      </c>
      <c r="I2063" s="30">
        <v>2</v>
      </c>
    </row>
    <row r="2064" spans="1:9" ht="24.75" customHeight="1">
      <c r="A2064" s="90" t="s">
        <v>44</v>
      </c>
      <c r="B2064" s="48">
        <v>0.4</v>
      </c>
      <c r="C2064" s="48">
        <v>0.4</v>
      </c>
      <c r="D2064" s="48"/>
      <c r="E2064" s="96"/>
      <c r="F2064" s="96"/>
      <c r="G2064" s="96"/>
      <c r="H2064" s="49"/>
      <c r="I2064" s="97"/>
    </row>
    <row r="2065" spans="1:9" ht="24.75" customHeight="1">
      <c r="A2065" s="63" t="s">
        <v>42</v>
      </c>
      <c r="B2065" s="76">
        <v>12</v>
      </c>
      <c r="C2065" s="76">
        <v>12</v>
      </c>
      <c r="D2065" s="48"/>
      <c r="E2065" s="81"/>
      <c r="F2065" s="81"/>
      <c r="G2065" s="81"/>
      <c r="H2065" s="49"/>
      <c r="I2065" s="8"/>
    </row>
    <row r="2066" spans="1:9" ht="24.75" customHeight="1">
      <c r="A2066" s="63" t="s">
        <v>45</v>
      </c>
      <c r="B2066" s="76">
        <v>6</v>
      </c>
      <c r="C2066" s="76">
        <v>5</v>
      </c>
      <c r="D2066" s="48"/>
      <c r="E2066" s="81"/>
      <c r="F2066" s="81"/>
      <c r="G2066" s="81"/>
      <c r="H2066" s="49"/>
      <c r="I2066" s="95"/>
    </row>
    <row r="2067" spans="1:9" ht="24.75" customHeight="1">
      <c r="A2067" s="343" t="s">
        <v>38</v>
      </c>
      <c r="B2067" s="343"/>
      <c r="C2067" s="343"/>
      <c r="D2067" s="184">
        <v>15</v>
      </c>
      <c r="E2067" s="29">
        <v>1</v>
      </c>
      <c r="F2067" s="29">
        <v>0.2</v>
      </c>
      <c r="G2067" s="29">
        <v>5</v>
      </c>
      <c r="H2067" s="27">
        <f>E2067*4+F2067*9+G2067*4</f>
        <v>25.8</v>
      </c>
      <c r="I2067" s="30">
        <v>0</v>
      </c>
    </row>
    <row r="2068" spans="1:9" ht="24.75" customHeight="1">
      <c r="A2068" s="341" t="s">
        <v>23</v>
      </c>
      <c r="B2068" s="342"/>
      <c r="C2068" s="342"/>
      <c r="D2068" s="342"/>
      <c r="E2068" s="50">
        <f>E1945+E1960+E2003+E1958+E2017</f>
        <v>49.67142857142857</v>
      </c>
      <c r="F2068" s="50">
        <f>F1945+F1960+F2003+F1958+F2017</f>
        <v>39.64285714285714</v>
      </c>
      <c r="G2068" s="50">
        <f>G1945+G1960+G2003+G1958+G2017</f>
        <v>190.52857142857144</v>
      </c>
      <c r="H2068" s="40">
        <f>H1945+H1960+H2003+H1958+H2017</f>
        <v>1318.0428571428572</v>
      </c>
      <c r="I2068" s="50">
        <f>I1945+I1960+I2003+I1958+I2017</f>
        <v>30.266666666666666</v>
      </c>
    </row>
    <row r="2069" spans="1:9" ht="24.75" customHeight="1">
      <c r="A2069" s="336" t="s">
        <v>441</v>
      </c>
      <c r="B2069" s="336"/>
      <c r="C2069" s="336"/>
      <c r="D2069" s="336"/>
      <c r="E2069" s="336"/>
      <c r="F2069" s="336"/>
      <c r="G2069" s="336"/>
      <c r="H2069" s="336"/>
      <c r="I2069" s="336"/>
    </row>
    <row r="2070" spans="1:9" ht="24.75" customHeight="1">
      <c r="A2070" s="340" t="s">
        <v>1</v>
      </c>
      <c r="B2070" s="340" t="s">
        <v>2</v>
      </c>
      <c r="C2070" s="340" t="s">
        <v>3</v>
      </c>
      <c r="D2070" s="340" t="s">
        <v>4</v>
      </c>
      <c r="E2070" s="340"/>
      <c r="F2070" s="340"/>
      <c r="G2070" s="340"/>
      <c r="H2070" s="340"/>
      <c r="I2070" s="229" t="s">
        <v>230</v>
      </c>
    </row>
    <row r="2071" spans="1:9" ht="24.75" customHeight="1">
      <c r="A2071" s="340"/>
      <c r="B2071" s="340"/>
      <c r="C2071" s="340"/>
      <c r="D2071" s="78" t="s">
        <v>5</v>
      </c>
      <c r="E2071" s="288" t="s">
        <v>6</v>
      </c>
      <c r="F2071" s="288" t="s">
        <v>7</v>
      </c>
      <c r="G2071" s="288" t="s">
        <v>8</v>
      </c>
      <c r="H2071" s="89" t="s">
        <v>9</v>
      </c>
      <c r="I2071" s="229" t="s">
        <v>92</v>
      </c>
    </row>
    <row r="2072" spans="1:9" ht="24.75" customHeight="1">
      <c r="A2072" s="341" t="s">
        <v>10</v>
      </c>
      <c r="B2072" s="341"/>
      <c r="C2072" s="341"/>
      <c r="D2072" s="110">
        <f>D2073+D2079+D2082+D2088</f>
        <v>444</v>
      </c>
      <c r="E2072" s="50">
        <f>E2073+E2079+E2082+E2085</f>
        <v>8.3</v>
      </c>
      <c r="F2072" s="50">
        <f>F2073+F2079+F2082+F2085</f>
        <v>10.4</v>
      </c>
      <c r="G2072" s="50">
        <f>G2073+G2079+G2082+G2085</f>
        <v>41.9</v>
      </c>
      <c r="H2072" s="40">
        <f>H2073+H2079+H2082+H2085</f>
        <v>294.40000000000003</v>
      </c>
      <c r="I2072" s="40">
        <f>I2073+I2079+I2082+I2085</f>
        <v>0.69</v>
      </c>
    </row>
    <row r="2073" spans="1:11" ht="43.5" customHeight="1">
      <c r="A2073" s="343" t="s">
        <v>442</v>
      </c>
      <c r="B2073" s="343"/>
      <c r="C2073" s="343"/>
      <c r="D2073" s="184">
        <v>150</v>
      </c>
      <c r="E2073" s="29">
        <v>5.5</v>
      </c>
      <c r="F2073" s="29">
        <v>6.3</v>
      </c>
      <c r="G2073" s="29">
        <v>20.7</v>
      </c>
      <c r="H2073" s="92">
        <f>E2073*4+F2073*9+G2073*4</f>
        <v>161.5</v>
      </c>
      <c r="I2073" s="161">
        <v>0.69</v>
      </c>
      <c r="K2073" s="130" t="s">
        <v>441</v>
      </c>
    </row>
    <row r="2074" spans="1:12" ht="43.5" customHeight="1">
      <c r="A2074" s="144" t="s">
        <v>443</v>
      </c>
      <c r="B2074" s="49">
        <v>18</v>
      </c>
      <c r="C2074" s="49">
        <v>18</v>
      </c>
      <c r="D2074" s="48"/>
      <c r="E2074" s="96"/>
      <c r="F2074" s="96"/>
      <c r="G2074" s="96"/>
      <c r="H2074" s="49"/>
      <c r="I2074" s="94"/>
      <c r="K2074" s="43" t="s">
        <v>38</v>
      </c>
      <c r="L2074" s="130">
        <f>D2142+D2216</f>
        <v>30</v>
      </c>
    </row>
    <row r="2075" spans="1:12" ht="24.75" customHeight="1">
      <c r="A2075" s="90" t="s">
        <v>90</v>
      </c>
      <c r="B2075" s="48">
        <v>140</v>
      </c>
      <c r="C2075" s="48">
        <v>140</v>
      </c>
      <c r="D2075" s="48"/>
      <c r="E2075" s="96"/>
      <c r="F2075" s="96"/>
      <c r="G2075" s="96"/>
      <c r="H2075" s="49"/>
      <c r="I2075" s="96"/>
      <c r="K2075" s="44" t="s">
        <v>39</v>
      </c>
      <c r="L2075" s="132">
        <f>C2080+D2140+C2134+D2085</f>
        <v>42.5</v>
      </c>
    </row>
    <row r="2076" spans="1:12" ht="24.75" customHeight="1">
      <c r="A2076" s="90" t="s">
        <v>42</v>
      </c>
      <c r="B2076" s="96">
        <v>3.5</v>
      </c>
      <c r="C2076" s="96">
        <v>3.5</v>
      </c>
      <c r="D2076" s="48"/>
      <c r="E2076" s="96"/>
      <c r="F2076" s="96"/>
      <c r="G2076" s="96"/>
      <c r="H2076" s="49"/>
      <c r="I2076" s="30"/>
      <c r="K2076" s="44" t="s">
        <v>98</v>
      </c>
      <c r="L2076" s="132">
        <f>C2145+C2199</f>
        <v>37</v>
      </c>
    </row>
    <row r="2077" spans="1:12" ht="24.75" customHeight="1">
      <c r="A2077" s="192" t="s">
        <v>91</v>
      </c>
      <c r="B2077" s="96">
        <v>0.8</v>
      </c>
      <c r="C2077" s="96">
        <v>0.8</v>
      </c>
      <c r="D2077" s="48"/>
      <c r="E2077" s="96"/>
      <c r="F2077" s="96"/>
      <c r="G2077" s="96"/>
      <c r="H2077" s="49"/>
      <c r="I2077" s="30"/>
      <c r="K2077" s="45" t="s">
        <v>99</v>
      </c>
      <c r="L2077" s="132">
        <f>C2074</f>
        <v>18</v>
      </c>
    </row>
    <row r="2078" spans="1:11" ht="24.75" customHeight="1">
      <c r="A2078" s="90" t="s">
        <v>43</v>
      </c>
      <c r="B2078" s="48">
        <v>3</v>
      </c>
      <c r="C2078" s="48">
        <v>3</v>
      </c>
      <c r="D2078" s="48"/>
      <c r="E2078" s="96"/>
      <c r="F2078" s="96"/>
      <c r="G2078" s="96"/>
      <c r="H2078" s="49"/>
      <c r="I2078" s="30"/>
      <c r="K2078" s="45" t="s">
        <v>81</v>
      </c>
    </row>
    <row r="2079" spans="1:12" ht="43.5" customHeight="1">
      <c r="A2079" s="351" t="s">
        <v>309</v>
      </c>
      <c r="B2079" s="351"/>
      <c r="C2079" s="351"/>
      <c r="D2079" s="115" t="s">
        <v>310</v>
      </c>
      <c r="E2079" s="98">
        <v>2</v>
      </c>
      <c r="F2079" s="98">
        <v>4</v>
      </c>
      <c r="G2079" s="98">
        <v>7.5</v>
      </c>
      <c r="H2079" s="27">
        <f>E2079*4+F2079*9+G2079*4</f>
        <v>74</v>
      </c>
      <c r="I2079" s="30">
        <v>0</v>
      </c>
      <c r="K2079" s="44" t="s">
        <v>26</v>
      </c>
      <c r="L2079" s="132">
        <f>C2113+C2128+C2163</f>
        <v>206.5</v>
      </c>
    </row>
    <row r="2080" spans="1:12" ht="24.75" customHeight="1">
      <c r="A2080" s="90" t="s">
        <v>46</v>
      </c>
      <c r="B2080" s="48">
        <v>20</v>
      </c>
      <c r="C2080" s="48">
        <v>20</v>
      </c>
      <c r="D2080" s="48"/>
      <c r="E2080" s="116"/>
      <c r="F2080" s="116"/>
      <c r="G2080" s="116"/>
      <c r="H2080" s="177"/>
      <c r="I2080" s="97"/>
      <c r="K2080" s="44" t="s">
        <v>28</v>
      </c>
      <c r="L2080" s="132">
        <f>C2095+C2099+C2117+C2119+C2122+C2111+C2124+C2150+C2167+C2168+C2176+C2177+C2180+C2171+C2091</f>
        <v>245.6</v>
      </c>
    </row>
    <row r="2081" spans="1:12" ht="24.75" customHeight="1">
      <c r="A2081" s="63" t="s">
        <v>311</v>
      </c>
      <c r="B2081" s="76">
        <v>4.5</v>
      </c>
      <c r="C2081" s="76">
        <v>4</v>
      </c>
      <c r="D2081" s="48"/>
      <c r="E2081" s="116"/>
      <c r="F2081" s="116"/>
      <c r="G2081" s="116"/>
      <c r="H2081" s="177"/>
      <c r="I2081" s="97"/>
      <c r="K2081" s="44" t="s">
        <v>25</v>
      </c>
      <c r="L2081" s="132">
        <f>C2137+C2138+D2217</f>
        <v>142</v>
      </c>
    </row>
    <row r="2082" spans="1:12" ht="43.5" customHeight="1">
      <c r="A2082" s="343" t="s">
        <v>239</v>
      </c>
      <c r="B2082" s="343"/>
      <c r="C2082" s="343"/>
      <c r="D2082" s="184">
        <v>170</v>
      </c>
      <c r="E2082" s="29">
        <v>0</v>
      </c>
      <c r="F2082" s="29">
        <v>0</v>
      </c>
      <c r="G2082" s="29">
        <v>9.9</v>
      </c>
      <c r="H2082" s="27">
        <f>E2082*4+F2082*9+G2082*4</f>
        <v>39.6</v>
      </c>
      <c r="I2082" s="30">
        <v>0</v>
      </c>
      <c r="K2082" s="44" t="s">
        <v>29</v>
      </c>
      <c r="L2082" s="132"/>
    </row>
    <row r="2083" spans="1:12" ht="24.75" customHeight="1">
      <c r="A2083" s="144" t="s">
        <v>44</v>
      </c>
      <c r="B2083" s="48">
        <v>0.4</v>
      </c>
      <c r="C2083" s="48">
        <v>0.4</v>
      </c>
      <c r="D2083" s="48"/>
      <c r="E2083" s="96"/>
      <c r="F2083" s="96"/>
      <c r="G2083" s="96"/>
      <c r="H2083" s="49"/>
      <c r="I2083" s="30"/>
      <c r="K2083" s="44" t="s">
        <v>85</v>
      </c>
      <c r="L2083" s="130">
        <f>B2088</f>
        <v>100</v>
      </c>
    </row>
    <row r="2084" spans="1:11" ht="24.75" customHeight="1">
      <c r="A2084" s="144" t="s">
        <v>42</v>
      </c>
      <c r="B2084" s="48">
        <v>10</v>
      </c>
      <c r="C2084" s="48">
        <v>10</v>
      </c>
      <c r="D2084" s="48"/>
      <c r="E2084" s="96"/>
      <c r="F2084" s="96"/>
      <c r="G2084" s="96"/>
      <c r="H2084" s="49"/>
      <c r="I2084" s="96"/>
      <c r="K2084" s="46" t="s">
        <v>86</v>
      </c>
    </row>
    <row r="2085" spans="1:12" ht="24.75" customHeight="1">
      <c r="A2085" s="343" t="s">
        <v>128</v>
      </c>
      <c r="B2085" s="343"/>
      <c r="C2085" s="343"/>
      <c r="D2085" s="184">
        <v>10</v>
      </c>
      <c r="E2085" s="29">
        <v>0.8</v>
      </c>
      <c r="F2085" s="29">
        <v>0.1</v>
      </c>
      <c r="G2085" s="29">
        <v>3.8</v>
      </c>
      <c r="H2085" s="27">
        <v>19.3</v>
      </c>
      <c r="I2085" s="30">
        <v>0</v>
      </c>
      <c r="K2085" s="44" t="s">
        <v>24</v>
      </c>
      <c r="L2085" s="132">
        <f>C2139+C2076+C2121+C2148+C2213+C2181+C2084</f>
        <v>41.2</v>
      </c>
    </row>
    <row r="2086" spans="1:11" ht="43.5" customHeight="1">
      <c r="A2086" s="79" t="s">
        <v>129</v>
      </c>
      <c r="B2086" s="79"/>
      <c r="C2086" s="79"/>
      <c r="D2086" s="184">
        <v>10</v>
      </c>
      <c r="E2086" s="2"/>
      <c r="F2086" s="2"/>
      <c r="G2086" s="2"/>
      <c r="H2086" s="3"/>
      <c r="I2086" s="2"/>
      <c r="K2086" s="44" t="s">
        <v>30</v>
      </c>
    </row>
    <row r="2087" spans="1:11" ht="24.75" customHeight="1">
      <c r="A2087" s="352" t="s">
        <v>105</v>
      </c>
      <c r="B2087" s="352"/>
      <c r="C2087" s="352"/>
      <c r="D2087" s="185"/>
      <c r="E2087" s="50">
        <f>E2088</f>
        <v>0.8</v>
      </c>
      <c r="F2087" s="50">
        <f>F2088</f>
        <v>0.2</v>
      </c>
      <c r="G2087" s="50">
        <f>G2088</f>
        <v>15.8</v>
      </c>
      <c r="H2087" s="40">
        <f>H2088</f>
        <v>68.2</v>
      </c>
      <c r="I2087" s="50">
        <f>I2088</f>
        <v>4</v>
      </c>
      <c r="K2087" s="44" t="s">
        <v>145</v>
      </c>
    </row>
    <row r="2088" spans="1:11" ht="24.75" customHeight="1">
      <c r="A2088" s="312" t="s">
        <v>158</v>
      </c>
      <c r="B2088" s="184">
        <v>100</v>
      </c>
      <c r="C2088" s="184">
        <v>100</v>
      </c>
      <c r="D2088" s="184">
        <v>100</v>
      </c>
      <c r="E2088" s="29">
        <v>0.8</v>
      </c>
      <c r="F2088" s="29">
        <v>0.2</v>
      </c>
      <c r="G2088" s="29">
        <v>15.8</v>
      </c>
      <c r="H2088" s="27">
        <f>E2088*4+F2088*9+G2088*4</f>
        <v>68.2</v>
      </c>
      <c r="I2088" s="30">
        <v>4</v>
      </c>
      <c r="K2088" s="43" t="s">
        <v>147</v>
      </c>
    </row>
    <row r="2089" spans="1:12" ht="24.75" customHeight="1">
      <c r="A2089" s="341" t="s">
        <v>11</v>
      </c>
      <c r="B2089" s="341"/>
      <c r="C2089" s="341"/>
      <c r="D2089" s="316">
        <f>D2090+215++D2125+D2136</f>
        <v>545</v>
      </c>
      <c r="E2089" s="50">
        <f>E2090+E2110+E2125+E2136+E2140+E2142</f>
        <v>18.614285714285714</v>
      </c>
      <c r="F2089" s="50">
        <f>F2090+F2110+F2125+F2136+F2140+F2142</f>
        <v>14.328571428571427</v>
      </c>
      <c r="G2089" s="50">
        <f>G2090+G2110+G2125+G2136+G2140+G2142</f>
        <v>64.48571428571428</v>
      </c>
      <c r="H2089" s="50">
        <f>H2090+H2110+H2125+H2136+H2140+H2142</f>
        <v>462.72857142857146</v>
      </c>
      <c r="I2089" s="50">
        <f>I2090+I2110+I2125+I2136+I2140+I2142</f>
        <v>15.68</v>
      </c>
      <c r="K2089" s="44" t="s">
        <v>31</v>
      </c>
      <c r="L2089" s="130">
        <f>C2209+C2083</f>
        <v>0.8</v>
      </c>
    </row>
    <row r="2090" spans="1:12" ht="43.5" customHeight="1">
      <c r="A2090" s="348" t="s">
        <v>444</v>
      </c>
      <c r="B2090" s="348"/>
      <c r="C2090" s="348"/>
      <c r="D2090" s="184">
        <v>60</v>
      </c>
      <c r="E2090" s="2">
        <v>1</v>
      </c>
      <c r="F2090" s="2">
        <v>3</v>
      </c>
      <c r="G2090" s="2">
        <v>5.5</v>
      </c>
      <c r="H2090" s="92">
        <f>E2090*4+F2090*9+G2090*4</f>
        <v>53</v>
      </c>
      <c r="I2090" s="8">
        <v>1.82</v>
      </c>
      <c r="K2090" s="44" t="s">
        <v>100</v>
      </c>
      <c r="L2090" s="132">
        <f>C2126</f>
        <v>65.83333333333333</v>
      </c>
    </row>
    <row r="2091" spans="1:12" ht="24.75" customHeight="1">
      <c r="A2091" s="63" t="s">
        <v>55</v>
      </c>
      <c r="B2091" s="74">
        <f>C2091*1.25</f>
        <v>33.75</v>
      </c>
      <c r="C2091" s="74">
        <v>27</v>
      </c>
      <c r="D2091" s="315"/>
      <c r="E2091" s="81"/>
      <c r="F2091" s="81"/>
      <c r="G2091" s="81"/>
      <c r="H2091" s="49"/>
      <c r="I2091" s="76"/>
      <c r="K2091" s="43" t="s">
        <v>88</v>
      </c>
      <c r="L2091" s="132"/>
    </row>
    <row r="2092" spans="1:12" ht="24.75" customHeight="1">
      <c r="A2092" s="63" t="s">
        <v>47</v>
      </c>
      <c r="B2092" s="74">
        <f>C2092*1.33</f>
        <v>35.910000000000004</v>
      </c>
      <c r="C2092" s="74">
        <v>27</v>
      </c>
      <c r="D2092" s="315"/>
      <c r="E2092" s="81"/>
      <c r="F2092" s="81"/>
      <c r="G2092" s="81"/>
      <c r="H2092" s="49"/>
      <c r="I2092" s="76"/>
      <c r="K2092" s="44" t="s">
        <v>32</v>
      </c>
      <c r="L2092" s="132"/>
    </row>
    <row r="2093" spans="1:12" ht="43.5" customHeight="1">
      <c r="A2093" s="271" t="s">
        <v>271</v>
      </c>
      <c r="B2093" s="74">
        <f>C2093*1.14</f>
        <v>28.499999999999996</v>
      </c>
      <c r="C2093" s="36">
        <v>25</v>
      </c>
      <c r="D2093" s="72"/>
      <c r="E2093" s="249"/>
      <c r="F2093" s="249"/>
      <c r="G2093" s="249"/>
      <c r="H2093" s="36"/>
      <c r="I2093" s="30"/>
      <c r="K2093" s="46" t="s">
        <v>33</v>
      </c>
      <c r="L2093" s="132">
        <f>C2075++C2158+C2210</f>
        <v>390</v>
      </c>
    </row>
    <row r="2094" spans="1:12" ht="24.75" customHeight="1">
      <c r="A2094" s="276" t="s">
        <v>242</v>
      </c>
      <c r="B2094" s="233"/>
      <c r="C2094" s="233">
        <v>25</v>
      </c>
      <c r="D2094" s="315"/>
      <c r="E2094" s="81"/>
      <c r="F2094" s="81"/>
      <c r="G2094" s="81"/>
      <c r="H2094" s="49"/>
      <c r="I2094" s="76"/>
      <c r="K2094" s="43" t="s">
        <v>34</v>
      </c>
      <c r="L2094" s="132"/>
    </row>
    <row r="2095" spans="1:12" ht="43.5" customHeight="1">
      <c r="A2095" s="71" t="s">
        <v>435</v>
      </c>
      <c r="B2095" s="39">
        <f>C2095*1.67</f>
        <v>33.4</v>
      </c>
      <c r="C2095" s="33">
        <v>20</v>
      </c>
      <c r="D2095" s="48"/>
      <c r="E2095" s="2"/>
      <c r="F2095" s="2"/>
      <c r="G2095" s="2"/>
      <c r="H2095" s="27"/>
      <c r="I2095" s="88"/>
      <c r="K2095" s="43" t="s">
        <v>35</v>
      </c>
      <c r="L2095" s="132">
        <f>C2123</f>
        <v>5</v>
      </c>
    </row>
    <row r="2096" spans="1:12" ht="43.5" customHeight="1">
      <c r="A2096" s="271" t="s">
        <v>436</v>
      </c>
      <c r="B2096" s="36">
        <f>C2096*1.16</f>
        <v>23.2</v>
      </c>
      <c r="C2096" s="36">
        <v>20</v>
      </c>
      <c r="D2096" s="72"/>
      <c r="E2096" s="249"/>
      <c r="F2096" s="249"/>
      <c r="G2096" s="249"/>
      <c r="H2096" s="36"/>
      <c r="I2096" s="30"/>
      <c r="K2096" s="44" t="s">
        <v>101</v>
      </c>
      <c r="L2096" s="132">
        <f>C2081</f>
        <v>4</v>
      </c>
    </row>
    <row r="2097" spans="1:12" ht="24.75" customHeight="1">
      <c r="A2097" s="63" t="s">
        <v>127</v>
      </c>
      <c r="B2097" s="39">
        <f>C2097*1.82</f>
        <v>27.3</v>
      </c>
      <c r="C2097" s="33">
        <v>15</v>
      </c>
      <c r="D2097" s="48"/>
      <c r="E2097" s="2"/>
      <c r="F2097" s="2"/>
      <c r="G2097" s="2"/>
      <c r="H2097" s="27"/>
      <c r="I2097" s="8"/>
      <c r="K2097" s="44" t="s">
        <v>36</v>
      </c>
      <c r="L2097" s="154">
        <f>C2120+C2078+C2132+C2135+C2153+C2175</f>
        <v>20.366666666666667</v>
      </c>
    </row>
    <row r="2098" spans="1:12" ht="24.75" customHeight="1">
      <c r="A2098" s="26" t="s">
        <v>445</v>
      </c>
      <c r="B2098" s="82">
        <f>C2098*1.02</f>
        <v>15.3</v>
      </c>
      <c r="C2098" s="33">
        <v>15</v>
      </c>
      <c r="D2098" s="34"/>
      <c r="E2098" s="82"/>
      <c r="F2098" s="82"/>
      <c r="G2098" s="82"/>
      <c r="H2098" s="39"/>
      <c r="I2098" s="53"/>
      <c r="K2098" s="44" t="s">
        <v>27</v>
      </c>
      <c r="L2098" s="154">
        <f>C2100+C2156+C2172</f>
        <v>7.6</v>
      </c>
    </row>
    <row r="2099" spans="1:12" ht="24.75" customHeight="1">
      <c r="A2099" s="86" t="s">
        <v>373</v>
      </c>
      <c r="B2099" s="39">
        <f>C2099*1.05</f>
        <v>15.75</v>
      </c>
      <c r="C2099" s="33">
        <v>15</v>
      </c>
      <c r="D2099" s="34"/>
      <c r="E2099" s="82"/>
      <c r="F2099" s="82"/>
      <c r="G2099" s="82"/>
      <c r="H2099" s="39"/>
      <c r="I2099" s="53"/>
      <c r="K2099" s="44" t="s">
        <v>37</v>
      </c>
      <c r="L2099" s="132">
        <f>C2133+C2155</f>
        <v>4</v>
      </c>
    </row>
    <row r="2100" spans="1:12" ht="24.75" customHeight="1">
      <c r="A2100" s="63" t="s">
        <v>48</v>
      </c>
      <c r="B2100" s="74">
        <v>3</v>
      </c>
      <c r="C2100" s="74">
        <v>3</v>
      </c>
      <c r="D2100" s="184"/>
      <c r="E2100" s="2"/>
      <c r="F2100" s="81"/>
      <c r="G2100" s="81"/>
      <c r="H2100" s="49"/>
      <c r="I2100" s="242"/>
      <c r="K2100" s="44" t="s">
        <v>141</v>
      </c>
      <c r="L2100" s="131">
        <f>C2146</f>
        <v>0.7</v>
      </c>
    </row>
    <row r="2101" spans="1:11" ht="24.75" customHeight="1">
      <c r="A2101" s="333" t="s">
        <v>139</v>
      </c>
      <c r="B2101" s="333"/>
      <c r="C2101" s="333"/>
      <c r="D2101" s="333"/>
      <c r="E2101" s="333"/>
      <c r="F2101" s="333"/>
      <c r="G2101" s="333"/>
      <c r="H2101" s="333"/>
      <c r="I2101" s="333"/>
      <c r="K2101" s="44" t="s">
        <v>142</v>
      </c>
    </row>
    <row r="2102" spans="1:9" ht="43.5" customHeight="1">
      <c r="A2102" s="334" t="s">
        <v>446</v>
      </c>
      <c r="B2102" s="334"/>
      <c r="C2102" s="334"/>
      <c r="D2102" s="184">
        <v>60</v>
      </c>
      <c r="E2102" s="29">
        <v>0.6</v>
      </c>
      <c r="F2102" s="29">
        <v>3.1</v>
      </c>
      <c r="G2102" s="29">
        <v>2.3</v>
      </c>
      <c r="H2102" s="92">
        <f>E2102*4+F2102*9+G2102*4</f>
        <v>39.5</v>
      </c>
      <c r="I2102" s="30">
        <v>15</v>
      </c>
    </row>
    <row r="2103" spans="1:9" ht="24.75" customHeight="1">
      <c r="A2103" s="105" t="s">
        <v>166</v>
      </c>
      <c r="B2103" s="72">
        <f>C2103*1.02</f>
        <v>30.6</v>
      </c>
      <c r="C2103" s="34">
        <v>30</v>
      </c>
      <c r="D2103" s="34"/>
      <c r="E2103" s="47"/>
      <c r="F2103" s="47"/>
      <c r="G2103" s="47"/>
      <c r="H2103" s="72"/>
      <c r="I2103" s="100"/>
    </row>
    <row r="2104" spans="1:9" ht="24.75" customHeight="1">
      <c r="A2104" s="26" t="s">
        <v>167</v>
      </c>
      <c r="B2104" s="72">
        <f>C2104*1.18</f>
        <v>35.4</v>
      </c>
      <c r="C2104" s="34">
        <v>30</v>
      </c>
      <c r="D2104" s="34"/>
      <c r="E2104" s="47"/>
      <c r="F2104" s="47"/>
      <c r="G2104" s="47"/>
      <c r="H2104" s="72"/>
      <c r="I2104" s="100"/>
    </row>
    <row r="2105" spans="1:9" ht="24.75" customHeight="1">
      <c r="A2105" s="86" t="s">
        <v>447</v>
      </c>
      <c r="B2105" s="72">
        <f>C2105*1.33</f>
        <v>13.3</v>
      </c>
      <c r="C2105" s="34">
        <v>10</v>
      </c>
      <c r="D2105" s="34"/>
      <c r="E2105" s="47"/>
      <c r="F2105" s="47"/>
      <c r="G2105" s="47"/>
      <c r="H2105" s="72"/>
      <c r="I2105" s="100"/>
    </row>
    <row r="2106" spans="1:9" ht="24.75" customHeight="1">
      <c r="A2106" s="26" t="s">
        <v>175</v>
      </c>
      <c r="B2106" s="72">
        <f>C2106*1.02</f>
        <v>20.4</v>
      </c>
      <c r="C2106" s="34">
        <v>20</v>
      </c>
      <c r="D2106" s="34"/>
      <c r="E2106" s="47"/>
      <c r="F2106" s="47"/>
      <c r="G2106" s="47"/>
      <c r="H2106" s="72"/>
      <c r="I2106" s="100"/>
    </row>
    <row r="2107" spans="1:9" ht="24.75" customHeight="1">
      <c r="A2107" s="86" t="s">
        <v>373</v>
      </c>
      <c r="B2107" s="72">
        <f>C2107*1.05</f>
        <v>21</v>
      </c>
      <c r="C2107" s="34">
        <v>20</v>
      </c>
      <c r="D2107" s="34"/>
      <c r="E2107" s="47"/>
      <c r="F2107" s="47"/>
      <c r="G2107" s="47"/>
      <c r="H2107" s="72"/>
      <c r="I2107" s="100"/>
    </row>
    <row r="2108" spans="1:9" ht="43.5" customHeight="1">
      <c r="A2108" s="71" t="s">
        <v>176</v>
      </c>
      <c r="B2108" s="48">
        <v>3</v>
      </c>
      <c r="C2108" s="48">
        <v>3</v>
      </c>
      <c r="D2108" s="34"/>
      <c r="E2108" s="277"/>
      <c r="F2108" s="278"/>
      <c r="G2108" s="278"/>
      <c r="H2108" s="279"/>
      <c r="I2108" s="191"/>
    </row>
    <row r="2109" spans="1:9" ht="43.5" customHeight="1">
      <c r="A2109" s="63" t="s">
        <v>448</v>
      </c>
      <c r="B2109" s="48">
        <f>C2109*1.35</f>
        <v>2.7</v>
      </c>
      <c r="C2109" s="48">
        <v>2</v>
      </c>
      <c r="D2109" s="34"/>
      <c r="E2109" s="96"/>
      <c r="F2109" s="96"/>
      <c r="G2109" s="96"/>
      <c r="H2109" s="48"/>
      <c r="I2109" s="231"/>
    </row>
    <row r="2110" spans="1:9" ht="43.5" customHeight="1">
      <c r="A2110" s="349" t="s">
        <v>449</v>
      </c>
      <c r="B2110" s="349"/>
      <c r="C2110" s="349"/>
      <c r="D2110" s="267" t="s">
        <v>124</v>
      </c>
      <c r="E2110" s="6">
        <v>2</v>
      </c>
      <c r="F2110" s="6">
        <v>3.7</v>
      </c>
      <c r="G2110" s="6">
        <v>11.6</v>
      </c>
      <c r="H2110" s="92">
        <f>E2110*4+F2110*9+G2110*4</f>
        <v>87.7</v>
      </c>
      <c r="I2110" s="8">
        <v>5.16</v>
      </c>
    </row>
    <row r="2111" spans="1:9" ht="24.75" customHeight="1">
      <c r="A2111" s="26" t="s">
        <v>80</v>
      </c>
      <c r="B2111" s="74">
        <f>C2111*1.25</f>
        <v>63.75</v>
      </c>
      <c r="C2111" s="74">
        <v>51</v>
      </c>
      <c r="D2111" s="315"/>
      <c r="E2111" s="81"/>
      <c r="F2111" s="81"/>
      <c r="G2111" s="81"/>
      <c r="H2111" s="49"/>
      <c r="I2111" s="76"/>
    </row>
    <row r="2112" spans="1:9" ht="24.75" customHeight="1">
      <c r="A2112" s="63" t="s">
        <v>47</v>
      </c>
      <c r="B2112" s="74">
        <f>C2112*1.33</f>
        <v>67.83</v>
      </c>
      <c r="C2112" s="74">
        <v>51</v>
      </c>
      <c r="D2112" s="315"/>
      <c r="E2112" s="81"/>
      <c r="F2112" s="81"/>
      <c r="G2112" s="81"/>
      <c r="H2112" s="49"/>
      <c r="I2112" s="76"/>
    </row>
    <row r="2113" spans="1:9" ht="24.75" customHeight="1">
      <c r="A2113" s="63" t="s">
        <v>51</v>
      </c>
      <c r="B2113" s="149">
        <f>C2113*1.33</f>
        <v>46.550000000000004</v>
      </c>
      <c r="C2113" s="74">
        <v>35</v>
      </c>
      <c r="D2113" s="315"/>
      <c r="E2113" s="81"/>
      <c r="F2113" s="81"/>
      <c r="G2113" s="81"/>
      <c r="H2113" s="49"/>
      <c r="I2113" s="76"/>
    </row>
    <row r="2114" spans="1:9" ht="24.75" customHeight="1">
      <c r="A2114" s="63" t="s">
        <v>52</v>
      </c>
      <c r="B2114" s="149">
        <f>C2114*1.43</f>
        <v>50.05</v>
      </c>
      <c r="C2114" s="74">
        <v>35</v>
      </c>
      <c r="D2114" s="315"/>
      <c r="E2114" s="81"/>
      <c r="F2114" s="81"/>
      <c r="G2114" s="81"/>
      <c r="H2114" s="49"/>
      <c r="I2114" s="76"/>
    </row>
    <row r="2115" spans="1:9" ht="24.75" customHeight="1">
      <c r="A2115" s="63" t="s">
        <v>53</v>
      </c>
      <c r="B2115" s="149">
        <f>C2115*1.54</f>
        <v>53.9</v>
      </c>
      <c r="C2115" s="74">
        <v>35</v>
      </c>
      <c r="D2115" s="315"/>
      <c r="E2115" s="81"/>
      <c r="F2115" s="81"/>
      <c r="G2115" s="81"/>
      <c r="H2115" s="49"/>
      <c r="I2115" s="76"/>
    </row>
    <row r="2116" spans="1:9" ht="24.75" customHeight="1">
      <c r="A2116" s="63" t="s">
        <v>54</v>
      </c>
      <c r="B2116" s="149">
        <f>C2116*1.67</f>
        <v>58.449999999999996</v>
      </c>
      <c r="C2116" s="74">
        <v>35</v>
      </c>
      <c r="D2116" s="315"/>
      <c r="E2116" s="81"/>
      <c r="F2116" s="81"/>
      <c r="G2116" s="81"/>
      <c r="H2116" s="49"/>
      <c r="I2116" s="76"/>
    </row>
    <row r="2117" spans="1:9" ht="24.75" customHeight="1">
      <c r="A2117" s="63" t="s">
        <v>55</v>
      </c>
      <c r="B2117" s="74">
        <f>C2117*1.25</f>
        <v>10</v>
      </c>
      <c r="C2117" s="74">
        <v>8</v>
      </c>
      <c r="D2117" s="315"/>
      <c r="E2117" s="81"/>
      <c r="F2117" s="81"/>
      <c r="G2117" s="81"/>
      <c r="H2117" s="49"/>
      <c r="I2117" s="76"/>
    </row>
    <row r="2118" spans="1:9" ht="24.75" customHeight="1">
      <c r="A2118" s="63" t="s">
        <v>47</v>
      </c>
      <c r="B2118" s="74">
        <f>C2118*1.33</f>
        <v>10.64</v>
      </c>
      <c r="C2118" s="74">
        <v>8</v>
      </c>
      <c r="D2118" s="315"/>
      <c r="E2118" s="81"/>
      <c r="F2118" s="81"/>
      <c r="G2118" s="81"/>
      <c r="H2118" s="49"/>
      <c r="I2118" s="76"/>
    </row>
    <row r="2119" spans="1:9" ht="24.75" customHeight="1">
      <c r="A2119" s="63" t="s">
        <v>56</v>
      </c>
      <c r="B2119" s="74">
        <f>C2119*1.19</f>
        <v>10.709999999999999</v>
      </c>
      <c r="C2119" s="74">
        <v>9</v>
      </c>
      <c r="D2119" s="315"/>
      <c r="E2119" s="81"/>
      <c r="F2119" s="81"/>
      <c r="G2119" s="81"/>
      <c r="H2119" s="49"/>
      <c r="I2119" s="76"/>
    </row>
    <row r="2120" spans="1:9" ht="24.75" customHeight="1">
      <c r="A2120" s="63" t="s">
        <v>106</v>
      </c>
      <c r="B2120" s="74">
        <v>3</v>
      </c>
      <c r="C2120" s="74">
        <v>3</v>
      </c>
      <c r="D2120" s="315"/>
      <c r="E2120" s="81"/>
      <c r="F2120" s="81"/>
      <c r="G2120" s="81"/>
      <c r="H2120" s="49"/>
      <c r="I2120" s="76"/>
    </row>
    <row r="2121" spans="1:9" ht="24.75" customHeight="1">
      <c r="A2121" s="63" t="s">
        <v>42</v>
      </c>
      <c r="B2121" s="81">
        <v>0.4</v>
      </c>
      <c r="C2121" s="81">
        <v>0.4</v>
      </c>
      <c r="D2121" s="315"/>
      <c r="E2121" s="81"/>
      <c r="F2121" s="81"/>
      <c r="G2121" s="81"/>
      <c r="H2121" s="49"/>
      <c r="I2121" s="76"/>
    </row>
    <row r="2122" spans="1:9" ht="43.5" customHeight="1">
      <c r="A2122" s="108" t="s">
        <v>184</v>
      </c>
      <c r="B2122" s="74">
        <v>2</v>
      </c>
      <c r="C2122" s="74">
        <v>2</v>
      </c>
      <c r="D2122" s="315"/>
      <c r="E2122" s="81"/>
      <c r="F2122" s="81"/>
      <c r="G2122" s="81"/>
      <c r="H2122" s="49"/>
      <c r="I2122" s="76"/>
    </row>
    <row r="2123" spans="1:9" ht="24.75" customHeight="1">
      <c r="A2123" s="63" t="s">
        <v>57</v>
      </c>
      <c r="B2123" s="76">
        <v>5</v>
      </c>
      <c r="C2123" s="76">
        <v>5</v>
      </c>
      <c r="D2123" s="315"/>
      <c r="E2123" s="81"/>
      <c r="F2123" s="81"/>
      <c r="G2123" s="81"/>
      <c r="H2123" s="49"/>
      <c r="I2123" s="4"/>
    </row>
    <row r="2124" spans="1:9" ht="24.75" customHeight="1">
      <c r="A2124" s="90" t="s">
        <v>236</v>
      </c>
      <c r="B2124" s="48">
        <v>0.1</v>
      </c>
      <c r="C2124" s="48">
        <v>0.1</v>
      </c>
      <c r="D2124" s="193"/>
      <c r="E2124" s="194"/>
      <c r="F2124" s="194"/>
      <c r="G2124" s="194"/>
      <c r="H2124" s="73"/>
      <c r="I2124" s="73"/>
    </row>
    <row r="2125" spans="1:9" ht="43.5" customHeight="1">
      <c r="A2125" s="350" t="s">
        <v>450</v>
      </c>
      <c r="B2125" s="350"/>
      <c r="C2125" s="350"/>
      <c r="D2125" s="184">
        <v>150</v>
      </c>
      <c r="E2125" s="2">
        <v>13.2</v>
      </c>
      <c r="F2125" s="2">
        <v>7.2</v>
      </c>
      <c r="G2125" s="2">
        <v>21.4</v>
      </c>
      <c r="H2125" s="92">
        <f>E2125*4+F2125*9+G2125*4</f>
        <v>203.2</v>
      </c>
      <c r="I2125" s="8">
        <v>2.2</v>
      </c>
    </row>
    <row r="2126" spans="1:9" ht="24.75" customHeight="1">
      <c r="A2126" s="69" t="s">
        <v>49</v>
      </c>
      <c r="B2126" s="57">
        <f>C2126*1.35</f>
        <v>88.875</v>
      </c>
      <c r="C2126" s="49">
        <v>65.83333333333333</v>
      </c>
      <c r="D2126" s="49"/>
      <c r="E2126" s="81"/>
      <c r="F2126" s="81"/>
      <c r="G2126" s="81"/>
      <c r="H2126" s="49"/>
      <c r="I2126" s="74"/>
    </row>
    <row r="2127" spans="1:9" ht="24.75" customHeight="1">
      <c r="A2127" s="69" t="s">
        <v>50</v>
      </c>
      <c r="B2127" s="57">
        <f>C2127*1.18</f>
        <v>77.68333333333332</v>
      </c>
      <c r="C2127" s="74">
        <v>65.83333333333333</v>
      </c>
      <c r="D2127" s="49"/>
      <c r="E2127" s="81"/>
      <c r="F2127" s="81"/>
      <c r="G2127" s="81"/>
      <c r="H2127" s="74"/>
      <c r="I2127" s="81"/>
    </row>
    <row r="2128" spans="1:9" ht="24.75" customHeight="1">
      <c r="A2128" s="63" t="s">
        <v>51</v>
      </c>
      <c r="B2128" s="74">
        <f>C2128*1.33</f>
        <v>182.875</v>
      </c>
      <c r="C2128" s="74">
        <v>137.5</v>
      </c>
      <c r="D2128" s="49"/>
      <c r="E2128" s="81"/>
      <c r="F2128" s="81"/>
      <c r="G2128" s="81"/>
      <c r="H2128" s="49"/>
      <c r="I2128" s="74"/>
    </row>
    <row r="2129" spans="1:9" ht="24.75" customHeight="1">
      <c r="A2129" s="63" t="s">
        <v>52</v>
      </c>
      <c r="B2129" s="74">
        <f>C2129*1.43</f>
        <v>196.625</v>
      </c>
      <c r="C2129" s="74">
        <v>137.5</v>
      </c>
      <c r="D2129" s="49"/>
      <c r="E2129" s="81"/>
      <c r="F2129" s="81"/>
      <c r="G2129" s="81"/>
      <c r="H2129" s="49"/>
      <c r="I2129" s="74"/>
    </row>
    <row r="2130" spans="1:9" ht="24.75" customHeight="1">
      <c r="A2130" s="63" t="s">
        <v>53</v>
      </c>
      <c r="B2130" s="74">
        <f>C2130*1.54</f>
        <v>211.75</v>
      </c>
      <c r="C2130" s="74">
        <v>137.5</v>
      </c>
      <c r="D2130" s="49"/>
      <c r="E2130" s="81"/>
      <c r="F2130" s="81"/>
      <c r="G2130" s="81"/>
      <c r="H2130" s="49"/>
      <c r="I2130" s="74"/>
    </row>
    <row r="2131" spans="1:9" ht="24.75" customHeight="1">
      <c r="A2131" s="63" t="s">
        <v>54</v>
      </c>
      <c r="B2131" s="74">
        <f>C2131*1.67</f>
        <v>229.625</v>
      </c>
      <c r="C2131" s="254">
        <v>137.5</v>
      </c>
      <c r="D2131" s="49"/>
      <c r="E2131" s="81"/>
      <c r="F2131" s="81"/>
      <c r="G2131" s="81"/>
      <c r="H2131" s="49"/>
      <c r="I2131" s="74"/>
    </row>
    <row r="2132" spans="1:9" ht="24.75" customHeight="1">
      <c r="A2132" s="63" t="s">
        <v>43</v>
      </c>
      <c r="B2132" s="254">
        <v>4</v>
      </c>
      <c r="C2132" s="254">
        <v>4.166666666666667</v>
      </c>
      <c r="D2132" s="49"/>
      <c r="E2132" s="81"/>
      <c r="F2132" s="81"/>
      <c r="G2132" s="81"/>
      <c r="H2132" s="49"/>
      <c r="I2132" s="74"/>
    </row>
    <row r="2133" spans="1:9" ht="24.75" customHeight="1">
      <c r="A2133" s="105" t="s">
        <v>135</v>
      </c>
      <c r="B2133" s="74">
        <v>3</v>
      </c>
      <c r="C2133" s="74">
        <v>3</v>
      </c>
      <c r="D2133" s="49"/>
      <c r="E2133" s="81"/>
      <c r="F2133" s="81"/>
      <c r="G2133" s="81"/>
      <c r="H2133" s="49"/>
      <c r="I2133" s="74"/>
    </row>
    <row r="2134" spans="1:9" ht="24.75" customHeight="1">
      <c r="A2134" s="63" t="s">
        <v>82</v>
      </c>
      <c r="B2134" s="81">
        <v>2.5</v>
      </c>
      <c r="C2134" s="81">
        <v>2.5</v>
      </c>
      <c r="D2134" s="49"/>
      <c r="E2134" s="81"/>
      <c r="F2134" s="81"/>
      <c r="G2134" s="81"/>
      <c r="H2134" s="49"/>
      <c r="I2134" s="74"/>
    </row>
    <row r="2135" spans="1:9" ht="43.5" customHeight="1">
      <c r="A2135" s="63" t="s">
        <v>451</v>
      </c>
      <c r="B2135" s="76">
        <v>1.5</v>
      </c>
      <c r="C2135" s="76">
        <v>1.5</v>
      </c>
      <c r="D2135" s="196"/>
      <c r="E2135" s="308"/>
      <c r="F2135" s="308"/>
      <c r="G2135" s="308"/>
      <c r="H2135" s="280"/>
      <c r="I2135" s="8"/>
    </row>
    <row r="2136" spans="1:9" ht="43.5" customHeight="1">
      <c r="A2136" s="346" t="s">
        <v>186</v>
      </c>
      <c r="B2136" s="346"/>
      <c r="C2136" s="346"/>
      <c r="D2136" s="184">
        <v>120</v>
      </c>
      <c r="E2136" s="2">
        <v>0.3</v>
      </c>
      <c r="F2136" s="2">
        <v>0.1</v>
      </c>
      <c r="G2136" s="2">
        <v>15.5</v>
      </c>
      <c r="H2136" s="3">
        <f>E2136*4+F2136*9+G2136*4</f>
        <v>64.1</v>
      </c>
      <c r="I2136" s="30">
        <v>6.5</v>
      </c>
    </row>
    <row r="2137" spans="1:9" ht="24.75" customHeight="1">
      <c r="A2137" s="108" t="s">
        <v>187</v>
      </c>
      <c r="B2137" s="81">
        <v>35.4</v>
      </c>
      <c r="C2137" s="74">
        <v>24</v>
      </c>
      <c r="D2137" s="184"/>
      <c r="E2137" s="2"/>
      <c r="F2137" s="2"/>
      <c r="G2137" s="2"/>
      <c r="H2137" s="3"/>
      <c r="I2137" s="2"/>
    </row>
    <row r="2138" spans="1:9" ht="43.5" customHeight="1">
      <c r="A2138" s="108" t="s">
        <v>268</v>
      </c>
      <c r="B2138" s="74">
        <f>C2138*1.14</f>
        <v>20.52</v>
      </c>
      <c r="C2138" s="74">
        <v>18</v>
      </c>
      <c r="D2138" s="184"/>
      <c r="E2138" s="2"/>
      <c r="F2138" s="81"/>
      <c r="G2138" s="81"/>
      <c r="H2138" s="74"/>
      <c r="I2138" s="94"/>
    </row>
    <row r="2139" spans="1:9" ht="24.75" customHeight="1">
      <c r="A2139" s="108" t="s">
        <v>42</v>
      </c>
      <c r="B2139" s="76">
        <v>10</v>
      </c>
      <c r="C2139" s="76">
        <v>10</v>
      </c>
      <c r="D2139" s="48"/>
      <c r="E2139" s="81" t="s">
        <v>188</v>
      </c>
      <c r="F2139" s="81"/>
      <c r="G2139" s="81"/>
      <c r="H2139" s="74"/>
      <c r="I2139" s="81"/>
    </row>
    <row r="2140" spans="1:9" ht="24.75" customHeight="1">
      <c r="A2140" s="343" t="s">
        <v>128</v>
      </c>
      <c r="B2140" s="343"/>
      <c r="C2140" s="343"/>
      <c r="D2140" s="184">
        <v>10</v>
      </c>
      <c r="E2140" s="29">
        <v>0.8</v>
      </c>
      <c r="F2140" s="29">
        <v>0.1</v>
      </c>
      <c r="G2140" s="29">
        <v>3.8</v>
      </c>
      <c r="H2140" s="27">
        <v>19.3</v>
      </c>
      <c r="I2140" s="30">
        <v>0</v>
      </c>
    </row>
    <row r="2141" spans="1:9" ht="43.5" customHeight="1">
      <c r="A2141" s="79" t="s">
        <v>129</v>
      </c>
      <c r="B2141" s="79"/>
      <c r="C2141" s="79"/>
      <c r="D2141" s="184">
        <v>10</v>
      </c>
      <c r="E2141" s="2"/>
      <c r="F2141" s="2"/>
      <c r="G2141" s="2"/>
      <c r="H2141" s="3"/>
      <c r="I2141" s="2"/>
    </row>
    <row r="2142" spans="1:9" ht="24.75" customHeight="1">
      <c r="A2142" s="337" t="s">
        <v>38</v>
      </c>
      <c r="B2142" s="337"/>
      <c r="C2142" s="337"/>
      <c r="D2142" s="184">
        <v>20</v>
      </c>
      <c r="E2142" s="2">
        <v>1.3142857142857143</v>
      </c>
      <c r="F2142" s="2">
        <v>0.2285714285714286</v>
      </c>
      <c r="G2142" s="2">
        <v>6.685714285714285</v>
      </c>
      <c r="H2142" s="27">
        <v>35.42857142857143</v>
      </c>
      <c r="I2142" s="2">
        <v>0</v>
      </c>
    </row>
    <row r="2143" spans="1:9" ht="24.75" customHeight="1">
      <c r="A2143" s="341" t="s">
        <v>12</v>
      </c>
      <c r="B2143" s="341"/>
      <c r="C2143" s="341"/>
      <c r="D2143" s="316">
        <f aca="true" t="shared" si="18" ref="D2143:I2143">D2144+D2158</f>
        <v>200</v>
      </c>
      <c r="E2143" s="50">
        <f t="shared" si="18"/>
        <v>4.300000000000001</v>
      </c>
      <c r="F2143" s="50">
        <f t="shared" si="18"/>
        <v>6.5</v>
      </c>
      <c r="G2143" s="50">
        <f t="shared" si="18"/>
        <v>23.4</v>
      </c>
      <c r="H2143" s="40">
        <f t="shared" si="18"/>
        <v>169.3</v>
      </c>
      <c r="I2143" s="40">
        <f t="shared" si="18"/>
        <v>2</v>
      </c>
    </row>
    <row r="2144" spans="1:9" ht="24.75" customHeight="1">
      <c r="A2144" s="347" t="s">
        <v>452</v>
      </c>
      <c r="B2144" s="347"/>
      <c r="C2144" s="347"/>
      <c r="D2144" s="222">
        <v>50</v>
      </c>
      <c r="E2144" s="2">
        <v>2.7</v>
      </c>
      <c r="F2144" s="2">
        <v>3.6</v>
      </c>
      <c r="G2144" s="29">
        <v>21</v>
      </c>
      <c r="H2144" s="27">
        <f>E2144*4+F2144*9+G2144*4</f>
        <v>127.2</v>
      </c>
      <c r="I2144" s="30">
        <v>1</v>
      </c>
    </row>
    <row r="2145" spans="1:9" ht="24.75" customHeight="1">
      <c r="A2145" s="281" t="s">
        <v>62</v>
      </c>
      <c r="B2145" s="251">
        <v>35</v>
      </c>
      <c r="C2145" s="251">
        <v>35</v>
      </c>
      <c r="D2145" s="96"/>
      <c r="E2145" s="81"/>
      <c r="F2145" s="81"/>
      <c r="G2145" s="81"/>
      <c r="H2145" s="74"/>
      <c r="I2145" s="94"/>
    </row>
    <row r="2146" spans="1:9" ht="24.75" customHeight="1">
      <c r="A2146" s="144" t="s">
        <v>335</v>
      </c>
      <c r="B2146" s="251">
        <v>0.7</v>
      </c>
      <c r="C2146" s="251">
        <v>0.7</v>
      </c>
      <c r="D2146" s="96"/>
      <c r="E2146" s="96"/>
      <c r="F2146" s="96"/>
      <c r="G2146" s="96"/>
      <c r="H2146" s="49"/>
      <c r="I2146" s="97"/>
    </row>
    <row r="2147" spans="1:9" ht="24.75" customHeight="1">
      <c r="A2147" s="282" t="s">
        <v>336</v>
      </c>
      <c r="B2147" s="96">
        <f>B2146*0.25</f>
        <v>0.175</v>
      </c>
      <c r="C2147" s="96">
        <f>C2146*0.25</f>
        <v>0.175</v>
      </c>
      <c r="D2147" s="96"/>
      <c r="E2147" s="96"/>
      <c r="F2147" s="96"/>
      <c r="G2147" s="96"/>
      <c r="H2147" s="49"/>
      <c r="I2147" s="97"/>
    </row>
    <row r="2148" spans="1:9" ht="24.75" customHeight="1">
      <c r="A2148" s="281" t="s">
        <v>42</v>
      </c>
      <c r="B2148" s="251">
        <v>5</v>
      </c>
      <c r="C2148" s="251">
        <v>5</v>
      </c>
      <c r="D2148" s="96"/>
      <c r="E2148" s="96"/>
      <c r="F2148" s="81"/>
      <c r="G2148" s="81"/>
      <c r="H2148" s="74"/>
      <c r="I2148" s="97"/>
    </row>
    <row r="2149" spans="1:9" ht="24.75" customHeight="1">
      <c r="A2149" s="162" t="s">
        <v>91</v>
      </c>
      <c r="B2149" s="283">
        <v>0.3</v>
      </c>
      <c r="C2149" s="251">
        <v>0.3</v>
      </c>
      <c r="D2149" s="96"/>
      <c r="E2149" s="96"/>
      <c r="F2149" s="81"/>
      <c r="G2149" s="81"/>
      <c r="H2149" s="74"/>
      <c r="I2149" s="97"/>
    </row>
    <row r="2150" spans="1:9" ht="24.75" customHeight="1">
      <c r="A2150" s="108" t="s">
        <v>55</v>
      </c>
      <c r="B2150" s="74">
        <f>C2150*1.25</f>
        <v>13.75</v>
      </c>
      <c r="C2150" s="76">
        <v>11</v>
      </c>
      <c r="D2150" s="96"/>
      <c r="E2150" s="81"/>
      <c r="F2150" s="81"/>
      <c r="G2150" s="81"/>
      <c r="H2150" s="74"/>
      <c r="I2150" s="94"/>
    </row>
    <row r="2151" spans="1:9" ht="24.75" customHeight="1">
      <c r="A2151" s="108" t="s">
        <v>47</v>
      </c>
      <c r="B2151" s="74">
        <f>C2151*1.33</f>
        <v>14.63</v>
      </c>
      <c r="C2151" s="76">
        <v>11</v>
      </c>
      <c r="D2151" s="96"/>
      <c r="E2151" s="81"/>
      <c r="F2151" s="81"/>
      <c r="G2151" s="81"/>
      <c r="H2151" s="74"/>
      <c r="I2151" s="94"/>
    </row>
    <row r="2152" spans="1:9" ht="43.5" customHeight="1">
      <c r="A2152" s="284" t="s">
        <v>453</v>
      </c>
      <c r="B2152" s="233"/>
      <c r="C2152" s="5">
        <v>10</v>
      </c>
      <c r="D2152" s="96"/>
      <c r="E2152" s="81"/>
      <c r="F2152" s="81"/>
      <c r="G2152" s="81"/>
      <c r="H2152" s="74"/>
      <c r="I2152" s="94"/>
    </row>
    <row r="2153" spans="1:9" ht="24.75" customHeight="1">
      <c r="A2153" s="282" t="s">
        <v>106</v>
      </c>
      <c r="B2153" s="251">
        <v>6</v>
      </c>
      <c r="C2153" s="251">
        <v>6</v>
      </c>
      <c r="D2153" s="96"/>
      <c r="E2153" s="96"/>
      <c r="F2153" s="81"/>
      <c r="G2153" s="81"/>
      <c r="H2153" s="74"/>
      <c r="I2153" s="97"/>
    </row>
    <row r="2154" spans="1:9" ht="24.75" customHeight="1">
      <c r="A2154" s="144" t="s">
        <v>84</v>
      </c>
      <c r="B2154" s="251">
        <v>11</v>
      </c>
      <c r="C2154" s="251">
        <v>11</v>
      </c>
      <c r="D2154" s="96"/>
      <c r="E2154" s="81"/>
      <c r="F2154" s="81"/>
      <c r="G2154" s="81"/>
      <c r="H2154" s="74"/>
      <c r="I2154" s="81"/>
    </row>
    <row r="2155" spans="1:9" ht="24.75" customHeight="1">
      <c r="A2155" s="105" t="s">
        <v>397</v>
      </c>
      <c r="B2155" s="251">
        <v>1</v>
      </c>
      <c r="C2155" s="251">
        <v>1</v>
      </c>
      <c r="D2155" s="96"/>
      <c r="E2155" s="96"/>
      <c r="F2155" s="81"/>
      <c r="G2155" s="81"/>
      <c r="H2155" s="74"/>
      <c r="I2155" s="97"/>
    </row>
    <row r="2156" spans="1:9" ht="43.5" customHeight="1">
      <c r="A2156" s="285" t="s">
        <v>454</v>
      </c>
      <c r="B2156" s="81">
        <v>0.6</v>
      </c>
      <c r="C2156" s="81">
        <v>0.6</v>
      </c>
      <c r="D2156" s="96"/>
      <c r="E2156" s="96"/>
      <c r="F2156" s="96"/>
      <c r="G2156" s="96"/>
      <c r="H2156" s="49"/>
      <c r="I2156" s="97"/>
    </row>
    <row r="2157" spans="1:9" ht="43.5" customHeight="1">
      <c r="A2157" s="312" t="s">
        <v>339</v>
      </c>
      <c r="B2157" s="39">
        <v>60</v>
      </c>
      <c r="C2157" s="39">
        <v>60</v>
      </c>
      <c r="D2157" s="184">
        <v>60</v>
      </c>
      <c r="E2157" s="2"/>
      <c r="F2157" s="82"/>
      <c r="G2157" s="82"/>
      <c r="H2157" s="39"/>
      <c r="I2157" s="53"/>
    </row>
    <row r="2158" spans="1:9" ht="43.5" customHeight="1">
      <c r="A2158" s="221" t="s">
        <v>156</v>
      </c>
      <c r="B2158" s="48">
        <v>155</v>
      </c>
      <c r="C2158" s="48">
        <v>150</v>
      </c>
      <c r="D2158" s="196">
        <v>150</v>
      </c>
      <c r="E2158" s="197">
        <v>1.6</v>
      </c>
      <c r="F2158" s="197">
        <v>2.9</v>
      </c>
      <c r="G2158" s="197">
        <v>2.4</v>
      </c>
      <c r="H2158" s="92">
        <f>E2158*4+F2158*9+G2158*4</f>
        <v>42.1</v>
      </c>
      <c r="I2158" s="30">
        <v>1</v>
      </c>
    </row>
    <row r="2159" spans="1:9" ht="24.75" customHeight="1">
      <c r="A2159" s="335" t="s">
        <v>139</v>
      </c>
      <c r="B2159" s="335"/>
      <c r="C2159" s="335"/>
      <c r="D2159" s="335"/>
      <c r="E2159" s="335"/>
      <c r="F2159" s="335"/>
      <c r="G2159" s="335"/>
      <c r="H2159" s="335"/>
      <c r="I2159" s="335"/>
    </row>
    <row r="2160" spans="1:9" ht="43.5" customHeight="1">
      <c r="A2160" s="312" t="s">
        <v>119</v>
      </c>
      <c r="B2160" s="48">
        <v>158</v>
      </c>
      <c r="C2160" s="48">
        <v>150</v>
      </c>
      <c r="D2160" s="196">
        <v>150</v>
      </c>
      <c r="E2160" s="197">
        <v>4.1</v>
      </c>
      <c r="F2160" s="197">
        <v>3.3</v>
      </c>
      <c r="G2160" s="197">
        <v>6.6</v>
      </c>
      <c r="H2160" s="92">
        <f>E2160*4+F2160*9+G2160*4</f>
        <v>72.5</v>
      </c>
      <c r="I2160" s="30">
        <v>0.8</v>
      </c>
    </row>
    <row r="2161" spans="1:9" ht="24.75" customHeight="1">
      <c r="A2161" s="345" t="s">
        <v>237</v>
      </c>
      <c r="B2161" s="345"/>
      <c r="C2161" s="345"/>
      <c r="D2161" s="318">
        <f>D2208+D2217+D2162</f>
        <v>430</v>
      </c>
      <c r="E2161" s="199">
        <f>E2162+E2208+E2217+E2214+E2216</f>
        <v>8.11098901098901</v>
      </c>
      <c r="F2161" s="199">
        <f>F2162+F2208+F2217+F2214+F2216</f>
        <v>6.506593406593406</v>
      </c>
      <c r="G2161" s="199">
        <f>G2162+G2208+G2217+G2214+G2216</f>
        <v>54.61978021978021</v>
      </c>
      <c r="H2161" s="173">
        <f>H2162+H2208+H2217+H2214+H2216</f>
        <v>310.1681318681319</v>
      </c>
      <c r="I2161" s="199">
        <f>I2162+I2208+I2217+I2214+I2216</f>
        <v>17.557692307692307</v>
      </c>
    </row>
    <row r="2162" spans="1:9" ht="24.75" customHeight="1">
      <c r="A2162" s="337" t="s">
        <v>455</v>
      </c>
      <c r="B2162" s="337"/>
      <c r="C2162" s="337"/>
      <c r="D2162" s="184">
        <v>150</v>
      </c>
      <c r="E2162" s="29">
        <v>1.9</v>
      </c>
      <c r="F2162" s="29">
        <v>3.7</v>
      </c>
      <c r="G2162" s="29">
        <v>14.6</v>
      </c>
      <c r="H2162" s="92">
        <f>E2162*4+F2162*9+G2162*4</f>
        <v>99.30000000000001</v>
      </c>
      <c r="I2162" s="30">
        <v>10.5</v>
      </c>
    </row>
    <row r="2163" spans="1:9" ht="24.75" customHeight="1">
      <c r="A2163" s="63" t="s">
        <v>51</v>
      </c>
      <c r="B2163" s="72">
        <f>C2163*1.33</f>
        <v>45.22</v>
      </c>
      <c r="C2163" s="74">
        <v>34</v>
      </c>
      <c r="D2163" s="94"/>
      <c r="E2163" s="96"/>
      <c r="F2163" s="96"/>
      <c r="G2163" s="96"/>
      <c r="H2163" s="96"/>
      <c r="I2163" s="94"/>
    </row>
    <row r="2164" spans="1:9" ht="24.75" customHeight="1">
      <c r="A2164" s="108" t="s">
        <v>52</v>
      </c>
      <c r="B2164" s="72">
        <f>C2164*1.43</f>
        <v>48.62</v>
      </c>
      <c r="C2164" s="74">
        <v>34</v>
      </c>
      <c r="D2164" s="94"/>
      <c r="E2164" s="96"/>
      <c r="F2164" s="96"/>
      <c r="G2164" s="96"/>
      <c r="H2164" s="96"/>
      <c r="I2164" s="96"/>
    </row>
    <row r="2165" spans="1:9" ht="24.75" customHeight="1">
      <c r="A2165" s="108" t="s">
        <v>53</v>
      </c>
      <c r="B2165" s="72">
        <f>C2165*1.54</f>
        <v>52.36</v>
      </c>
      <c r="C2165" s="74">
        <v>34</v>
      </c>
      <c r="D2165" s="94"/>
      <c r="E2165" s="96"/>
      <c r="F2165" s="96"/>
      <c r="G2165" s="96"/>
      <c r="H2165" s="48"/>
      <c r="I2165" s="286"/>
    </row>
    <row r="2166" spans="1:9" ht="24.75" customHeight="1">
      <c r="A2166" s="63" t="s">
        <v>54</v>
      </c>
      <c r="B2166" s="72">
        <f>C2166*1.67</f>
        <v>56.78</v>
      </c>
      <c r="C2166" s="74">
        <v>34</v>
      </c>
      <c r="D2166" s="94"/>
      <c r="E2166" s="96"/>
      <c r="F2166" s="96"/>
      <c r="G2166" s="96"/>
      <c r="H2166" s="48"/>
      <c r="I2166" s="286"/>
    </row>
    <row r="2167" spans="1:9" ht="24.75" customHeight="1">
      <c r="A2167" s="63" t="s">
        <v>63</v>
      </c>
      <c r="B2167" s="74">
        <f>C2167*1.25</f>
        <v>47.5</v>
      </c>
      <c r="C2167" s="74">
        <v>38</v>
      </c>
      <c r="D2167" s="94"/>
      <c r="E2167" s="96"/>
      <c r="F2167" s="96"/>
      <c r="G2167" s="96"/>
      <c r="H2167" s="48"/>
      <c r="I2167" s="286"/>
    </row>
    <row r="2168" spans="1:9" ht="24.75" customHeight="1">
      <c r="A2168" s="108" t="s">
        <v>55</v>
      </c>
      <c r="B2168" s="74">
        <f>C2168*1.25</f>
        <v>47.5</v>
      </c>
      <c r="C2168" s="74">
        <v>38</v>
      </c>
      <c r="D2168" s="94"/>
      <c r="E2168" s="96"/>
      <c r="F2168" s="96"/>
      <c r="G2168" s="96"/>
      <c r="H2168" s="48"/>
      <c r="I2168" s="286"/>
    </row>
    <row r="2169" spans="1:9" ht="24.75" customHeight="1">
      <c r="A2169" s="121" t="s">
        <v>47</v>
      </c>
      <c r="B2169" s="74">
        <f>C2169*1.33</f>
        <v>50.540000000000006</v>
      </c>
      <c r="C2169" s="74">
        <v>38</v>
      </c>
      <c r="D2169" s="94"/>
      <c r="E2169" s="96"/>
      <c r="F2169" s="96"/>
      <c r="G2169" s="96"/>
      <c r="H2169" s="48"/>
      <c r="I2169" s="286"/>
    </row>
    <row r="2170" spans="1:9" ht="43.5" customHeight="1">
      <c r="A2170" s="328" t="s">
        <v>271</v>
      </c>
      <c r="B2170" s="74">
        <f>C2170*1.14</f>
        <v>43.31999999999999</v>
      </c>
      <c r="C2170" s="74">
        <v>38</v>
      </c>
      <c r="D2170" s="94"/>
      <c r="E2170" s="96"/>
      <c r="F2170" s="96"/>
      <c r="G2170" s="96"/>
      <c r="H2170" s="48"/>
      <c r="I2170" s="286"/>
    </row>
    <row r="2171" spans="1:9" ht="24.75" customHeight="1">
      <c r="A2171" s="63" t="s">
        <v>56</v>
      </c>
      <c r="B2171" s="74">
        <f>C2171*1.19</f>
        <v>14.28</v>
      </c>
      <c r="C2171" s="74">
        <v>12</v>
      </c>
      <c r="D2171" s="94"/>
      <c r="E2171" s="96"/>
      <c r="F2171" s="96"/>
      <c r="G2171" s="96"/>
      <c r="H2171" s="48"/>
      <c r="I2171" s="286"/>
    </row>
    <row r="2172" spans="1:9" ht="24.75" customHeight="1">
      <c r="A2172" s="90" t="s">
        <v>48</v>
      </c>
      <c r="B2172" s="74">
        <v>4</v>
      </c>
      <c r="C2172" s="74">
        <v>4</v>
      </c>
      <c r="D2172" s="94"/>
      <c r="E2172" s="96"/>
      <c r="F2172" s="96"/>
      <c r="G2172" s="96"/>
      <c r="H2172" s="48"/>
      <c r="I2172" s="286"/>
    </row>
    <row r="2173" spans="1:9" ht="24.75" customHeight="1">
      <c r="A2173" s="287" t="s">
        <v>456</v>
      </c>
      <c r="B2173" s="74"/>
      <c r="C2173" s="3">
        <v>44</v>
      </c>
      <c r="D2173" s="94"/>
      <c r="E2173" s="2"/>
      <c r="F2173" s="81"/>
      <c r="G2173" s="81"/>
      <c r="H2173" s="76"/>
      <c r="I2173" s="88"/>
    </row>
    <row r="2174" spans="1:9" ht="24.75" customHeight="1">
      <c r="A2174" s="108" t="s">
        <v>62</v>
      </c>
      <c r="B2174" s="81">
        <v>2</v>
      </c>
      <c r="C2174" s="81">
        <v>2</v>
      </c>
      <c r="D2174" s="94"/>
      <c r="E2174" s="2"/>
      <c r="F2174" s="81"/>
      <c r="G2174" s="81"/>
      <c r="H2174" s="76"/>
      <c r="I2174" s="88"/>
    </row>
    <row r="2175" spans="1:9" ht="24.75" customHeight="1">
      <c r="A2175" s="108" t="s">
        <v>43</v>
      </c>
      <c r="B2175" s="81">
        <v>2.7</v>
      </c>
      <c r="C2175" s="81">
        <v>2.7</v>
      </c>
      <c r="D2175" s="94"/>
      <c r="E2175" s="2"/>
      <c r="F2175" s="81"/>
      <c r="G2175" s="81"/>
      <c r="H2175" s="76"/>
      <c r="I2175" s="88"/>
    </row>
    <row r="2176" spans="1:9" ht="43.5" customHeight="1">
      <c r="A2176" s="108" t="s">
        <v>184</v>
      </c>
      <c r="B2176" s="74">
        <v>4</v>
      </c>
      <c r="C2176" s="74">
        <v>4</v>
      </c>
      <c r="D2176" s="94"/>
      <c r="E2176" s="2"/>
      <c r="F2176" s="81"/>
      <c r="G2176" s="81"/>
      <c r="H2176" s="76"/>
      <c r="I2176" s="88"/>
    </row>
    <row r="2177" spans="1:9" ht="24.75" customHeight="1">
      <c r="A2177" s="108" t="s">
        <v>55</v>
      </c>
      <c r="B2177" s="74">
        <f>C2177*1.25</f>
        <v>10</v>
      </c>
      <c r="C2177" s="74">
        <v>8</v>
      </c>
      <c r="D2177" s="94"/>
      <c r="E2177" s="2"/>
      <c r="F2177" s="81"/>
      <c r="G2177" s="81"/>
      <c r="H2177" s="76"/>
      <c r="I2177" s="88"/>
    </row>
    <row r="2178" spans="1:9" ht="24.75" customHeight="1">
      <c r="A2178" s="108" t="s">
        <v>47</v>
      </c>
      <c r="B2178" s="74">
        <f>C2178*1.33</f>
        <v>10.64</v>
      </c>
      <c r="C2178" s="74">
        <v>8</v>
      </c>
      <c r="D2178" s="94"/>
      <c r="E2178" s="2"/>
      <c r="F2178" s="81"/>
      <c r="G2178" s="81"/>
      <c r="H2178" s="76"/>
      <c r="I2178" s="88"/>
    </row>
    <row r="2179" spans="1:9" ht="43.5" customHeight="1">
      <c r="A2179" s="328" t="s">
        <v>271</v>
      </c>
      <c r="B2179" s="74">
        <f>C2179*1.14</f>
        <v>9.12</v>
      </c>
      <c r="C2179" s="74">
        <v>8</v>
      </c>
      <c r="D2179" s="94"/>
      <c r="E2179" s="96"/>
      <c r="F2179" s="96"/>
      <c r="G2179" s="96"/>
      <c r="H2179" s="48"/>
      <c r="I2179" s="286"/>
    </row>
    <row r="2180" spans="1:9" ht="24.75" customHeight="1">
      <c r="A2180" s="108" t="s">
        <v>56</v>
      </c>
      <c r="B2180" s="74">
        <f>C2180*1.19</f>
        <v>2.9749999999999996</v>
      </c>
      <c r="C2180" s="81">
        <v>2.5</v>
      </c>
      <c r="D2180" s="94"/>
      <c r="E2180" s="2"/>
      <c r="F2180" s="81"/>
      <c r="G2180" s="81"/>
      <c r="H2180" s="76"/>
      <c r="I2180" s="88"/>
    </row>
    <row r="2181" spans="1:9" ht="24.75" customHeight="1">
      <c r="A2181" s="108" t="s">
        <v>42</v>
      </c>
      <c r="B2181" s="81">
        <v>0.3</v>
      </c>
      <c r="C2181" s="81">
        <v>0.3</v>
      </c>
      <c r="D2181" s="94"/>
      <c r="E2181" s="2"/>
      <c r="F2181" s="81"/>
      <c r="G2181" s="81"/>
      <c r="H2181" s="76"/>
      <c r="I2181" s="88"/>
    </row>
    <row r="2182" spans="1:9" ht="24.75" customHeight="1">
      <c r="A2182" s="71" t="s">
        <v>84</v>
      </c>
      <c r="B2182" s="74">
        <v>42</v>
      </c>
      <c r="C2182" s="74">
        <v>42</v>
      </c>
      <c r="D2182" s="94"/>
      <c r="E2182" s="2"/>
      <c r="F2182" s="2"/>
      <c r="G2182" s="2"/>
      <c r="H2182" s="1"/>
      <c r="I2182" s="8"/>
    </row>
    <row r="2183" spans="1:9" ht="24.75" customHeight="1">
      <c r="A2183" s="333" t="s">
        <v>139</v>
      </c>
      <c r="B2183" s="333"/>
      <c r="C2183" s="333"/>
      <c r="D2183" s="333"/>
      <c r="E2183" s="333"/>
      <c r="F2183" s="333"/>
      <c r="G2183" s="333"/>
      <c r="H2183" s="333"/>
      <c r="I2183" s="333"/>
    </row>
    <row r="2184" spans="1:9" ht="24.75" customHeight="1">
      <c r="A2184" s="337" t="s">
        <v>457</v>
      </c>
      <c r="B2184" s="337"/>
      <c r="C2184" s="337"/>
      <c r="D2184" s="184">
        <v>150</v>
      </c>
      <c r="E2184" s="2">
        <v>2.5</v>
      </c>
      <c r="F2184" s="2">
        <v>5.3</v>
      </c>
      <c r="G2184" s="2">
        <v>18.5</v>
      </c>
      <c r="H2184" s="27">
        <f>E2184*4+F2184*9+G2184*4</f>
        <v>131.7</v>
      </c>
      <c r="I2184" s="8">
        <v>13.6</v>
      </c>
    </row>
    <row r="2185" spans="1:9" ht="43.5" customHeight="1">
      <c r="A2185" s="105" t="s">
        <v>103</v>
      </c>
      <c r="B2185" s="72">
        <f>C2185*1.54</f>
        <v>40.04</v>
      </c>
      <c r="C2185" s="34">
        <v>26</v>
      </c>
      <c r="D2185" s="29"/>
      <c r="E2185" s="81"/>
      <c r="F2185" s="81"/>
      <c r="G2185" s="81"/>
      <c r="H2185" s="81"/>
      <c r="I2185" s="81"/>
    </row>
    <row r="2186" spans="1:9" ht="43.5" customHeight="1">
      <c r="A2186" s="105" t="s">
        <v>270</v>
      </c>
      <c r="B2186" s="72">
        <f>C2186*1.09</f>
        <v>28.340000000000003</v>
      </c>
      <c r="C2186" s="34">
        <v>26</v>
      </c>
      <c r="D2186" s="29"/>
      <c r="E2186" s="81"/>
      <c r="F2186" s="81"/>
      <c r="G2186" s="81"/>
      <c r="H2186" s="81"/>
      <c r="I2186" s="81"/>
    </row>
    <row r="2187" spans="1:9" ht="24.75" customHeight="1">
      <c r="A2187" s="108" t="s">
        <v>63</v>
      </c>
      <c r="B2187" s="49">
        <f>C2187*1.25</f>
        <v>21.25</v>
      </c>
      <c r="C2187" s="176">
        <v>17</v>
      </c>
      <c r="D2187" s="29"/>
      <c r="E2187" s="96"/>
      <c r="F2187" s="96"/>
      <c r="G2187" s="96"/>
      <c r="H2187" s="96"/>
      <c r="I2187" s="96"/>
    </row>
    <row r="2188" spans="1:9" ht="24.75" customHeight="1">
      <c r="A2188" s="144" t="s">
        <v>51</v>
      </c>
      <c r="B2188" s="49">
        <f>C2188*1.33</f>
        <v>59.85</v>
      </c>
      <c r="C2188" s="49">
        <v>45</v>
      </c>
      <c r="D2188" s="29"/>
      <c r="E2188" s="29"/>
      <c r="F2188" s="81"/>
      <c r="G2188" s="81"/>
      <c r="H2188" s="76"/>
      <c r="I2188" s="95"/>
    </row>
    <row r="2189" spans="1:9" ht="24.75" customHeight="1">
      <c r="A2189" s="108" t="s">
        <v>52</v>
      </c>
      <c r="B2189" s="49">
        <f>C2189*1.43</f>
        <v>64.35</v>
      </c>
      <c r="C2189" s="49">
        <v>45</v>
      </c>
      <c r="D2189" s="29"/>
      <c r="E2189" s="29"/>
      <c r="F2189" s="81"/>
      <c r="G2189" s="81"/>
      <c r="H2189" s="76"/>
      <c r="I2189" s="88"/>
    </row>
    <row r="2190" spans="1:9" ht="24.75" customHeight="1">
      <c r="A2190" s="108" t="s">
        <v>53</v>
      </c>
      <c r="B2190" s="49">
        <f>C2190*1.54</f>
        <v>69.3</v>
      </c>
      <c r="C2190" s="49">
        <v>45</v>
      </c>
      <c r="D2190" s="29"/>
      <c r="E2190" s="29"/>
      <c r="F2190" s="81"/>
      <c r="G2190" s="81"/>
      <c r="H2190" s="76"/>
      <c r="I2190" s="88"/>
    </row>
    <row r="2191" spans="1:9" ht="24.75" customHeight="1">
      <c r="A2191" s="144" t="s">
        <v>54</v>
      </c>
      <c r="B2191" s="49">
        <f>C2191*1.67</f>
        <v>75.14999999999999</v>
      </c>
      <c r="C2191" s="49">
        <v>45</v>
      </c>
      <c r="D2191" s="29"/>
      <c r="E2191" s="29"/>
      <c r="F2191" s="81"/>
      <c r="G2191" s="81"/>
      <c r="H2191" s="76"/>
      <c r="I2191" s="88"/>
    </row>
    <row r="2192" spans="1:9" ht="24.75" customHeight="1">
      <c r="A2192" s="108" t="s">
        <v>55</v>
      </c>
      <c r="B2192" s="74">
        <f>C2192*1.25</f>
        <v>26.25</v>
      </c>
      <c r="C2192" s="49">
        <v>21</v>
      </c>
      <c r="D2192" s="29"/>
      <c r="E2192" s="29"/>
      <c r="F2192" s="81"/>
      <c r="G2192" s="81"/>
      <c r="H2192" s="76"/>
      <c r="I2192" s="88"/>
    </row>
    <row r="2193" spans="1:9" ht="24.75" customHeight="1">
      <c r="A2193" s="144" t="s">
        <v>47</v>
      </c>
      <c r="B2193" s="74">
        <f>C2193*1.33</f>
        <v>27.93</v>
      </c>
      <c r="C2193" s="49">
        <v>21</v>
      </c>
      <c r="D2193" s="29"/>
      <c r="E2193" s="29"/>
      <c r="F2193" s="81"/>
      <c r="G2193" s="81"/>
      <c r="H2193" s="76"/>
      <c r="I2193" s="88"/>
    </row>
    <row r="2194" spans="1:9" ht="43.5" customHeight="1">
      <c r="A2194" s="328" t="s">
        <v>271</v>
      </c>
      <c r="B2194" s="74">
        <f>C2194*1.14</f>
        <v>23.939999999999998</v>
      </c>
      <c r="C2194" s="74">
        <v>21</v>
      </c>
      <c r="D2194" s="94"/>
      <c r="E2194" s="96"/>
      <c r="F2194" s="96"/>
      <c r="G2194" s="96"/>
      <c r="H2194" s="48"/>
      <c r="I2194" s="286"/>
    </row>
    <row r="2195" spans="1:9" ht="24.75" customHeight="1">
      <c r="A2195" s="144" t="s">
        <v>247</v>
      </c>
      <c r="B2195" s="49">
        <v>31</v>
      </c>
      <c r="C2195" s="49">
        <v>21</v>
      </c>
      <c r="D2195" s="29"/>
      <c r="E2195" s="29"/>
      <c r="F2195" s="81"/>
      <c r="G2195" s="81"/>
      <c r="H2195" s="76"/>
      <c r="I2195" s="88"/>
    </row>
    <row r="2196" spans="1:9" ht="24.75" customHeight="1">
      <c r="A2196" s="108" t="s">
        <v>56</v>
      </c>
      <c r="B2196" s="74">
        <f>C2196*1.19</f>
        <v>14.28</v>
      </c>
      <c r="C2196" s="74">
        <v>12</v>
      </c>
      <c r="D2196" s="29"/>
      <c r="E2196" s="2"/>
      <c r="F2196" s="81"/>
      <c r="G2196" s="81"/>
      <c r="H2196" s="76"/>
      <c r="I2196" s="88"/>
    </row>
    <row r="2197" spans="1:9" ht="24.75" customHeight="1">
      <c r="A2197" s="71" t="s">
        <v>48</v>
      </c>
      <c r="B2197" s="74">
        <v>4</v>
      </c>
      <c r="C2197" s="74">
        <v>4</v>
      </c>
      <c r="D2197" s="29"/>
      <c r="E2197" s="2"/>
      <c r="F2197" s="81"/>
      <c r="G2197" s="81"/>
      <c r="H2197" s="76"/>
      <c r="I2197" s="88"/>
    </row>
    <row r="2198" spans="1:9" ht="24.75" customHeight="1">
      <c r="A2198" s="287" t="s">
        <v>456</v>
      </c>
      <c r="B2198" s="74"/>
      <c r="C2198" s="3">
        <v>44</v>
      </c>
      <c r="D2198" s="29"/>
      <c r="E2198" s="2"/>
      <c r="F2198" s="81"/>
      <c r="G2198" s="81"/>
      <c r="H2198" s="76"/>
      <c r="I2198" s="88"/>
    </row>
    <row r="2199" spans="1:9" ht="24.75" customHeight="1">
      <c r="A2199" s="108" t="s">
        <v>62</v>
      </c>
      <c r="B2199" s="81">
        <v>2</v>
      </c>
      <c r="C2199" s="81">
        <v>2</v>
      </c>
      <c r="D2199" s="29"/>
      <c r="E2199" s="2"/>
      <c r="F2199" s="81"/>
      <c r="G2199" s="81"/>
      <c r="H2199" s="76"/>
      <c r="I2199" s="88"/>
    </row>
    <row r="2200" spans="1:9" ht="24.75" customHeight="1">
      <c r="A2200" s="108" t="s">
        <v>43</v>
      </c>
      <c r="B2200" s="81">
        <v>2.7</v>
      </c>
      <c r="C2200" s="81">
        <v>2.7</v>
      </c>
      <c r="D2200" s="29"/>
      <c r="E2200" s="2"/>
      <c r="F2200" s="81"/>
      <c r="G2200" s="81"/>
      <c r="H2200" s="76"/>
      <c r="I2200" s="88"/>
    </row>
    <row r="2201" spans="1:9" ht="43.5" customHeight="1">
      <c r="A2201" s="108" t="s">
        <v>184</v>
      </c>
      <c r="B2201" s="74">
        <v>4</v>
      </c>
      <c r="C2201" s="74">
        <v>4</v>
      </c>
      <c r="D2201" s="29"/>
      <c r="E2201" s="2"/>
      <c r="F2201" s="81"/>
      <c r="G2201" s="81"/>
      <c r="H2201" s="76"/>
      <c r="I2201" s="88"/>
    </row>
    <row r="2202" spans="1:9" ht="24.75" customHeight="1">
      <c r="A2202" s="108" t="s">
        <v>55</v>
      </c>
      <c r="B2202" s="74">
        <f>C2202*1.25</f>
        <v>10</v>
      </c>
      <c r="C2202" s="74">
        <v>8</v>
      </c>
      <c r="D2202" s="29"/>
      <c r="E2202" s="2"/>
      <c r="F2202" s="81"/>
      <c r="G2202" s="81"/>
      <c r="H2202" s="76"/>
      <c r="I2202" s="88"/>
    </row>
    <row r="2203" spans="1:9" ht="24.75" customHeight="1">
      <c r="A2203" s="108" t="s">
        <v>47</v>
      </c>
      <c r="B2203" s="74">
        <f>C2203*1.33</f>
        <v>10.64</v>
      </c>
      <c r="C2203" s="74">
        <v>8</v>
      </c>
      <c r="D2203" s="29"/>
      <c r="E2203" s="2"/>
      <c r="F2203" s="81"/>
      <c r="G2203" s="81"/>
      <c r="H2203" s="76"/>
      <c r="I2203" s="88"/>
    </row>
    <row r="2204" spans="1:9" ht="43.5" customHeight="1">
      <c r="A2204" s="328" t="s">
        <v>271</v>
      </c>
      <c r="B2204" s="74">
        <f>C2204*1.14</f>
        <v>9.12</v>
      </c>
      <c r="C2204" s="74">
        <v>8</v>
      </c>
      <c r="D2204" s="94"/>
      <c r="E2204" s="96"/>
      <c r="F2204" s="96"/>
      <c r="G2204" s="96"/>
      <c r="H2204" s="48"/>
      <c r="I2204" s="286"/>
    </row>
    <row r="2205" spans="1:9" ht="24.75" customHeight="1">
      <c r="A2205" s="108" t="s">
        <v>56</v>
      </c>
      <c r="B2205" s="74">
        <f>C2205*1.19</f>
        <v>2.9749999999999996</v>
      </c>
      <c r="C2205" s="81">
        <v>2.5</v>
      </c>
      <c r="D2205" s="29"/>
      <c r="E2205" s="2"/>
      <c r="F2205" s="81"/>
      <c r="G2205" s="81"/>
      <c r="H2205" s="76"/>
      <c r="I2205" s="88"/>
    </row>
    <row r="2206" spans="1:9" ht="24.75" customHeight="1">
      <c r="A2206" s="108" t="s">
        <v>42</v>
      </c>
      <c r="B2206" s="81">
        <v>0.3</v>
      </c>
      <c r="C2206" s="81">
        <v>0.3</v>
      </c>
      <c r="D2206" s="29"/>
      <c r="E2206" s="2"/>
      <c r="F2206" s="81"/>
      <c r="G2206" s="81"/>
      <c r="H2206" s="76"/>
      <c r="I2206" s="88"/>
    </row>
    <row r="2207" spans="1:9" ht="24.75" customHeight="1">
      <c r="A2207" s="71" t="s">
        <v>84</v>
      </c>
      <c r="B2207" s="74">
        <v>42</v>
      </c>
      <c r="C2207" s="74">
        <v>42</v>
      </c>
      <c r="D2207" s="29"/>
      <c r="E2207" s="2"/>
      <c r="F2207" s="2"/>
      <c r="G2207" s="2"/>
      <c r="H2207" s="1"/>
      <c r="I2207" s="8"/>
    </row>
    <row r="2208" spans="1:9" ht="43.5" customHeight="1">
      <c r="A2208" s="343" t="s">
        <v>151</v>
      </c>
      <c r="B2208" s="343"/>
      <c r="C2208" s="343"/>
      <c r="D2208" s="184">
        <v>180</v>
      </c>
      <c r="E2208" s="29">
        <v>3.6</v>
      </c>
      <c r="F2208" s="29">
        <v>2.5</v>
      </c>
      <c r="G2208" s="29">
        <v>15.8</v>
      </c>
      <c r="H2208" s="27">
        <f>E2208*4+F2208*9+G2208*4</f>
        <v>100.1</v>
      </c>
      <c r="I2208" s="30">
        <v>0.75</v>
      </c>
    </row>
    <row r="2209" spans="1:9" ht="24.75" customHeight="1">
      <c r="A2209" s="90" t="s">
        <v>44</v>
      </c>
      <c r="B2209" s="48">
        <v>0.4</v>
      </c>
      <c r="C2209" s="48">
        <v>0.4</v>
      </c>
      <c r="D2209" s="48"/>
      <c r="E2209" s="96"/>
      <c r="F2209" s="96"/>
      <c r="G2209" s="96"/>
      <c r="H2209" s="49"/>
      <c r="I2209" s="97"/>
    </row>
    <row r="2210" spans="1:9" ht="24.75" customHeight="1">
      <c r="A2210" s="63" t="s">
        <v>90</v>
      </c>
      <c r="B2210" s="76">
        <v>100</v>
      </c>
      <c r="C2210" s="76">
        <v>100</v>
      </c>
      <c r="D2210" s="48"/>
      <c r="E2210" s="96"/>
      <c r="F2210" s="96"/>
      <c r="G2210" s="96"/>
      <c r="H2210" s="49"/>
      <c r="I2210" s="94"/>
    </row>
    <row r="2211" spans="1:9" ht="43.5" customHeight="1">
      <c r="A2211" s="90" t="s">
        <v>292</v>
      </c>
      <c r="B2211" s="49">
        <f>B2210*460/1000</f>
        <v>46</v>
      </c>
      <c r="C2211" s="49">
        <f>C2210*460/1000</f>
        <v>46</v>
      </c>
      <c r="D2211" s="48"/>
      <c r="E2211" s="96"/>
      <c r="F2211" s="96"/>
      <c r="G2211" s="96"/>
      <c r="H2211" s="49"/>
      <c r="I2211" s="94"/>
    </row>
    <row r="2212" spans="1:9" ht="43.5" customHeight="1">
      <c r="A2212" s="144" t="s">
        <v>293</v>
      </c>
      <c r="B2212" s="49">
        <f>B2210-B2211</f>
        <v>54</v>
      </c>
      <c r="C2212" s="49">
        <f>C2210-C2211</f>
        <v>54</v>
      </c>
      <c r="D2212" s="48"/>
      <c r="E2212" s="96"/>
      <c r="F2212" s="96"/>
      <c r="G2212" s="96"/>
      <c r="H2212" s="49"/>
      <c r="I2212" s="94"/>
    </row>
    <row r="2213" spans="1:9" ht="24.75" customHeight="1">
      <c r="A2213" s="63" t="s">
        <v>42</v>
      </c>
      <c r="B2213" s="76">
        <v>12</v>
      </c>
      <c r="C2213" s="76">
        <v>12</v>
      </c>
      <c r="D2213" s="48"/>
      <c r="E2213" s="81"/>
      <c r="F2213" s="81"/>
      <c r="G2213" s="81"/>
      <c r="H2213" s="49"/>
      <c r="I2213" s="97"/>
    </row>
    <row r="2214" spans="1:9" ht="24.75" customHeight="1">
      <c r="A2214" s="343" t="s">
        <v>128</v>
      </c>
      <c r="B2214" s="343"/>
      <c r="C2214" s="343"/>
      <c r="D2214" s="184">
        <v>10</v>
      </c>
      <c r="E2214" s="29">
        <v>0.8</v>
      </c>
      <c r="F2214" s="29">
        <v>0.1</v>
      </c>
      <c r="G2214" s="29">
        <v>3.8</v>
      </c>
      <c r="H2214" s="27">
        <v>19.3</v>
      </c>
      <c r="I2214" s="30">
        <v>0</v>
      </c>
    </row>
    <row r="2215" spans="1:9" ht="43.5" customHeight="1">
      <c r="A2215" s="79" t="s">
        <v>129</v>
      </c>
      <c r="B2215" s="79"/>
      <c r="C2215" s="79"/>
      <c r="D2215" s="184">
        <v>10</v>
      </c>
      <c r="E2215" s="2"/>
      <c r="F2215" s="2"/>
      <c r="G2215" s="2"/>
      <c r="H2215" s="2"/>
      <c r="I2215" s="2"/>
    </row>
    <row r="2216" spans="1:9" ht="24.75" customHeight="1">
      <c r="A2216" s="337" t="s">
        <v>38</v>
      </c>
      <c r="B2216" s="337"/>
      <c r="C2216" s="337"/>
      <c r="D2216" s="184">
        <v>10</v>
      </c>
      <c r="E2216" s="2">
        <v>0.6571428571428571</v>
      </c>
      <c r="F2216" s="2">
        <v>0.1142857142857143</v>
      </c>
      <c r="G2216" s="2">
        <v>3.3428571428571425</v>
      </c>
      <c r="H2216" s="27">
        <v>17.714285714285715</v>
      </c>
      <c r="I2216" s="2">
        <v>0</v>
      </c>
    </row>
    <row r="2217" spans="1:9" ht="43.5" customHeight="1">
      <c r="A2217" s="334" t="s">
        <v>321</v>
      </c>
      <c r="B2217" s="334"/>
      <c r="C2217" s="334"/>
      <c r="D2217" s="319">
        <v>100</v>
      </c>
      <c r="E2217" s="98">
        <v>1.1538461538461537</v>
      </c>
      <c r="F2217" s="98">
        <v>0.09230769230769231</v>
      </c>
      <c r="G2217" s="98">
        <v>17.076923076923077</v>
      </c>
      <c r="H2217" s="27">
        <v>73.75384615384615</v>
      </c>
      <c r="I2217" s="30">
        <v>6.307692307692307</v>
      </c>
    </row>
    <row r="2218" spans="1:9" ht="24.75" customHeight="1">
      <c r="A2218" s="341" t="s">
        <v>23</v>
      </c>
      <c r="B2218" s="342"/>
      <c r="C2218" s="342"/>
      <c r="D2218" s="342"/>
      <c r="E2218" s="50">
        <f>E2072+E2089+E2143+E2087+E2161</f>
        <v>40.12527472527472</v>
      </c>
      <c r="F2218" s="50">
        <f>F2072+F2089+F2143+F2087+F2161</f>
        <v>37.935164835164834</v>
      </c>
      <c r="G2218" s="50">
        <f>G2072+G2089+G2143+G2087+G2161</f>
        <v>200.2054945054945</v>
      </c>
      <c r="H2218" s="40">
        <f>H2072+H2089+H2143+H2087+H2161</f>
        <v>1304.7967032967035</v>
      </c>
      <c r="I2218" s="50">
        <f>I2072+I2089+I2143+I2087+I2161</f>
        <v>39.92769230769231</v>
      </c>
    </row>
    <row r="2219" spans="1:9" ht="24.75" customHeight="1">
      <c r="A2219" s="385" t="s">
        <v>189</v>
      </c>
      <c r="B2219" s="385"/>
      <c r="C2219" s="385"/>
      <c r="D2219" s="385"/>
      <c r="E2219" s="110">
        <f>E2218+E2068+E1941+E1814+E1702+E1590+E1471+E1370+E1278+E1160+E1065+E973+E872+E746+E634+E539+E437+E344+E203+E110</f>
        <v>932.1576556776556</v>
      </c>
      <c r="F2219" s="110">
        <f>F2218+F2068+F1941+F1814+F1702+F1590+F1471+F1370+F1278+F1160+F1065+F973+F872+F746+F634+F539+F437+F344+F203+F110</f>
        <v>857.5715934065934</v>
      </c>
      <c r="G2219" s="110">
        <f>G2218+G2068+G1941+G1814+G1702+G1590+G1471+G1370+G1278+G1160+G1065+G973+G872+G746+G634+G539+G437+G344+G203+G110</f>
        <v>3553.226446886447</v>
      </c>
      <c r="H2219" s="110">
        <f>H2218+H2068+H1941+H1814+H1702+H1590+H1471+H1370+H1278+H1160+H1065+H973+H872+H746+H634+H539+H437+H344+H203+H110</f>
        <v>25694.0097985348</v>
      </c>
      <c r="I2219" s="110">
        <f>I2218+I2068+I1941+I1814+I1702+I1590+I1471+I1370+I1278+I1160+I1065+I973+I872+I746+I634+I539+I437+I344+I203+I110</f>
        <v>831.8934038461539</v>
      </c>
    </row>
    <row r="2220" spans="1:9" ht="24.75" customHeight="1">
      <c r="A2220" s="385" t="s">
        <v>190</v>
      </c>
      <c r="B2220" s="385"/>
      <c r="C2220" s="385"/>
      <c r="D2220" s="385"/>
      <c r="E2220" s="101">
        <f>E2219/20</f>
        <v>46.60788278388278</v>
      </c>
      <c r="F2220" s="101">
        <f>F2219/20</f>
        <v>42.87857967032967</v>
      </c>
      <c r="G2220" s="101">
        <f>G2219/20</f>
        <v>177.66132234432234</v>
      </c>
      <c r="H2220" s="110">
        <f>H2219/20</f>
        <v>1284.70048992674</v>
      </c>
      <c r="I2220" s="101">
        <f>I2219/20</f>
        <v>41.594670192307696</v>
      </c>
    </row>
    <row r="2221" spans="1:9" ht="24.75" customHeight="1">
      <c r="A2221" s="384" t="s">
        <v>191</v>
      </c>
      <c r="B2221" s="384"/>
      <c r="C2221" s="384"/>
      <c r="D2221" s="384"/>
      <c r="E2221" s="101">
        <f>E2220*4</f>
        <v>186.43153113553112</v>
      </c>
      <c r="F2221" s="101">
        <f>F2220*9</f>
        <v>385.907217032967</v>
      </c>
      <c r="G2221" s="101">
        <f>G2220*4</f>
        <v>710.6452893772894</v>
      </c>
      <c r="H2221" s="110">
        <f>G2221+F2221+E2221</f>
        <v>1282.9840375457875</v>
      </c>
      <c r="I2221" s="110"/>
    </row>
    <row r="2222" spans="1:10" ht="43.5" customHeight="1">
      <c r="A2222" s="387" t="s">
        <v>257</v>
      </c>
      <c r="B2222" s="387"/>
      <c r="C2222" s="387"/>
      <c r="D2222" s="387"/>
      <c r="E2222" s="110">
        <f>E2221*100/1262</f>
        <v>14.772704527379645</v>
      </c>
      <c r="F2222" s="110">
        <f>F2221*100/1262</f>
        <v>30.579018782327022</v>
      </c>
      <c r="G2222" s="110">
        <f>G2221*100/1262</f>
        <v>56.3110371931291</v>
      </c>
      <c r="H2222" s="110">
        <f>H2221*100/1262</f>
        <v>101.66276050283577</v>
      </c>
      <c r="I2222" s="110"/>
      <c r="J2222" s="15"/>
    </row>
    <row r="2223" spans="1:10" ht="43.5" customHeight="1">
      <c r="A2223" s="384" t="s">
        <v>192</v>
      </c>
      <c r="B2223" s="384"/>
      <c r="C2223" s="384"/>
      <c r="D2223" s="384"/>
      <c r="E2223" s="101" t="s">
        <v>193</v>
      </c>
      <c r="F2223" s="101" t="s">
        <v>194</v>
      </c>
      <c r="G2223" s="101" t="s">
        <v>195</v>
      </c>
      <c r="H2223" s="110"/>
      <c r="I2223" s="110"/>
      <c r="J2223" s="15"/>
    </row>
    <row r="2224" spans="1:10" ht="43.5" customHeight="1">
      <c r="A2224" s="386" t="s">
        <v>196</v>
      </c>
      <c r="B2224" s="386"/>
      <c r="C2224" s="386"/>
      <c r="D2224" s="386"/>
      <c r="E2224" s="386"/>
      <c r="F2224" s="386"/>
      <c r="G2224" s="386"/>
      <c r="H2224" s="386"/>
      <c r="I2224" s="386"/>
      <c r="J2224" s="15"/>
    </row>
    <row r="2225" ht="24.75" customHeight="1">
      <c r="J2225" s="15"/>
    </row>
    <row r="2226" spans="1:10" ht="24.75" customHeight="1">
      <c r="A2226" s="155"/>
      <c r="B2226" s="155"/>
      <c r="C2226" s="155"/>
      <c r="E2226" s="309"/>
      <c r="F2226" s="309"/>
      <c r="G2226" s="309"/>
      <c r="I2226" s="77"/>
      <c r="J2226" s="15"/>
    </row>
    <row r="2227" spans="1:10" ht="24.75" customHeight="1">
      <c r="A2227" s="155"/>
      <c r="B2227" s="155"/>
      <c r="C2227" s="155"/>
      <c r="E2227" s="309"/>
      <c r="F2227" s="309"/>
      <c r="G2227" s="309"/>
      <c r="I2227" s="77"/>
      <c r="J2227" s="15"/>
    </row>
    <row r="2228" spans="4:10" ht="43.5" customHeight="1">
      <c r="D2228" s="189"/>
      <c r="E2228" s="310"/>
      <c r="F2228" s="310"/>
      <c r="G2228" s="310"/>
      <c r="H2228" s="181"/>
      <c r="I2228" s="172"/>
      <c r="J2228" s="15"/>
    </row>
    <row r="2229" spans="8:10" ht="43.5" customHeight="1">
      <c r="H2229" s="182"/>
      <c r="I2229" s="157"/>
      <c r="J2229" s="15"/>
    </row>
    <row r="2230" ht="43.5" customHeight="1">
      <c r="J2230" s="15"/>
    </row>
    <row r="2231" ht="43.5" customHeight="1">
      <c r="J2231" s="15"/>
    </row>
    <row r="2232" ht="43.5" customHeight="1">
      <c r="J2232" s="15"/>
    </row>
    <row r="2233" ht="43.5" customHeight="1">
      <c r="J2233" s="15"/>
    </row>
    <row r="2234" ht="43.5" customHeight="1">
      <c r="J2234" s="15"/>
    </row>
    <row r="2235" ht="43.5" customHeight="1">
      <c r="J2235" s="15"/>
    </row>
    <row r="2236" ht="43.5" customHeight="1">
      <c r="J2236" s="15"/>
    </row>
    <row r="2237" ht="43.5" customHeight="1">
      <c r="J2237" s="15"/>
    </row>
    <row r="2238" ht="43.5" customHeight="1">
      <c r="J2238" s="15"/>
    </row>
    <row r="2239" ht="43.5" customHeight="1">
      <c r="J2239" s="15"/>
    </row>
    <row r="2240" ht="43.5" customHeight="1">
      <c r="J2240" s="15"/>
    </row>
    <row r="2241" ht="43.5" customHeight="1">
      <c r="J2241" s="15"/>
    </row>
    <row r="2242" ht="43.5" customHeight="1">
      <c r="J2242" s="15"/>
    </row>
    <row r="2243" ht="43.5" customHeight="1">
      <c r="J2243" s="15"/>
    </row>
    <row r="2244" ht="43.5" customHeight="1">
      <c r="J2244" s="15"/>
    </row>
    <row r="2245" ht="43.5" customHeight="1">
      <c r="J2245" s="15"/>
    </row>
    <row r="2246" ht="43.5" customHeight="1">
      <c r="J2246" s="15"/>
    </row>
    <row r="2247" ht="43.5" customHeight="1">
      <c r="J2247" s="15"/>
    </row>
    <row r="2248" ht="43.5" customHeight="1">
      <c r="J2248" s="15"/>
    </row>
    <row r="2249" ht="43.5" customHeight="1">
      <c r="J2249" s="15"/>
    </row>
    <row r="2250" ht="43.5" customHeight="1">
      <c r="J2250" s="15"/>
    </row>
    <row r="2251" ht="43.5" customHeight="1">
      <c r="J2251" s="15"/>
    </row>
    <row r="2252" ht="43.5" customHeight="1">
      <c r="J2252" s="15"/>
    </row>
    <row r="2253" ht="43.5" customHeight="1">
      <c r="J2253" s="15"/>
    </row>
    <row r="2254" ht="43.5" customHeight="1">
      <c r="J2254" s="15"/>
    </row>
    <row r="2255" ht="24.75" customHeight="1">
      <c r="J2255" s="15"/>
    </row>
    <row r="2256" ht="24.75" customHeight="1">
      <c r="J2256" s="15"/>
    </row>
    <row r="2257" ht="24.75" customHeight="1">
      <c r="J2257" s="15"/>
    </row>
    <row r="2258" ht="24.75" customHeight="1">
      <c r="J2258" s="15"/>
    </row>
    <row r="2259" ht="24.75" customHeight="1">
      <c r="J2259" s="15"/>
    </row>
    <row r="2260" ht="24.75" customHeight="1">
      <c r="J2260" s="15"/>
    </row>
    <row r="2261" ht="24.75" customHeight="1">
      <c r="J2261" s="15"/>
    </row>
    <row r="2262" ht="24.75" customHeight="1">
      <c r="J2262" s="15"/>
    </row>
    <row r="2263" ht="24.75" customHeight="1">
      <c r="J2263" s="15"/>
    </row>
    <row r="2264" ht="24.75" customHeight="1">
      <c r="J2264" s="15"/>
    </row>
    <row r="2265" ht="24.75" customHeight="1">
      <c r="J2265" s="15"/>
    </row>
    <row r="2266" ht="24.75" customHeight="1">
      <c r="J2266" s="15"/>
    </row>
    <row r="2267" ht="24.75" customHeight="1">
      <c r="J2267" s="15"/>
    </row>
    <row r="2268" ht="24.75" customHeight="1">
      <c r="J2268" s="15"/>
    </row>
    <row r="2269" ht="24.75" customHeight="1">
      <c r="J2269" s="15"/>
    </row>
    <row r="2270" ht="24.75" customHeight="1">
      <c r="J2270" s="15"/>
    </row>
    <row r="2271" ht="24.75" customHeight="1">
      <c r="J2271" s="15"/>
    </row>
    <row r="2272" ht="24.75" customHeight="1">
      <c r="J2272" s="15"/>
    </row>
    <row r="2273" ht="24.75" customHeight="1">
      <c r="J2273" s="15"/>
    </row>
    <row r="2274" ht="24.75" customHeight="1">
      <c r="J2274" s="15"/>
    </row>
    <row r="2275" ht="24.75" customHeight="1">
      <c r="J2275" s="15"/>
    </row>
    <row r="2276" ht="24.75" customHeight="1">
      <c r="J2276" s="15"/>
    </row>
    <row r="2277" ht="24.75" customHeight="1">
      <c r="J2277" s="15"/>
    </row>
    <row r="2278" ht="24.75" customHeight="1">
      <c r="J2278" s="15"/>
    </row>
    <row r="2279" ht="24.75" customHeight="1">
      <c r="J2279" s="15"/>
    </row>
    <row r="2280" ht="24.75" customHeight="1">
      <c r="J2280" s="153"/>
    </row>
    <row r="2281" ht="24.75" customHeight="1">
      <c r="J2281" s="153"/>
    </row>
    <row r="2282" ht="24.75" customHeight="1">
      <c r="J2282" s="153"/>
    </row>
    <row r="2283" ht="24.75" customHeight="1">
      <c r="J2283" s="16"/>
    </row>
    <row r="2284" ht="24.75" customHeight="1">
      <c r="J2284" s="23"/>
    </row>
    <row r="2285" ht="24.75" customHeight="1">
      <c r="J2285" s="140"/>
    </row>
    <row r="2286" ht="24.75" customHeight="1">
      <c r="J2286" s="15"/>
    </row>
    <row r="2287" ht="24.75" customHeight="1">
      <c r="J2287" s="15"/>
    </row>
    <row r="2288" ht="24.75" customHeight="1">
      <c r="J2288" s="15"/>
    </row>
    <row r="2289" ht="24.75" customHeight="1">
      <c r="J2289" s="15"/>
    </row>
    <row r="2290" ht="24.75" customHeight="1">
      <c r="J2290" s="15"/>
    </row>
    <row r="2291" ht="24.75" customHeight="1">
      <c r="J2291" s="15"/>
    </row>
    <row r="2292" ht="24.75" customHeight="1">
      <c r="J2292" s="15"/>
    </row>
    <row r="2293" ht="24.75" customHeight="1">
      <c r="J2293" s="15"/>
    </row>
    <row r="2294" ht="24.75" customHeight="1">
      <c r="J2294" s="15"/>
    </row>
    <row r="2295" ht="24.75" customHeight="1">
      <c r="J2295" s="15"/>
    </row>
    <row r="2296" ht="24.75" customHeight="1">
      <c r="J2296" s="15"/>
    </row>
    <row r="2297" ht="24.75" customHeight="1">
      <c r="J2297" s="15"/>
    </row>
    <row r="2298" ht="24.75" customHeight="1">
      <c r="J2298" s="15"/>
    </row>
    <row r="2299" ht="24.75" customHeight="1">
      <c r="J2299" s="15"/>
    </row>
    <row r="2300" ht="24.75" customHeight="1">
      <c r="J2300" s="15"/>
    </row>
    <row r="2301" ht="24.75" customHeight="1">
      <c r="J2301" s="15"/>
    </row>
    <row r="2302" ht="24.75" customHeight="1">
      <c r="J2302" s="15"/>
    </row>
    <row r="2303" ht="24.75" customHeight="1">
      <c r="J2303" s="15"/>
    </row>
    <row r="2304" ht="24.75" customHeight="1">
      <c r="J2304" s="15"/>
    </row>
    <row r="2305" ht="24.75" customHeight="1">
      <c r="J2305" s="15"/>
    </row>
    <row r="2306" ht="24.75" customHeight="1">
      <c r="J2306" s="15"/>
    </row>
    <row r="2307" spans="1:10" s="59" customFormat="1" ht="24.75" customHeight="1">
      <c r="A2307" s="156"/>
      <c r="B2307" s="156"/>
      <c r="C2307" s="156"/>
      <c r="D2307" s="188"/>
      <c r="E2307" s="157"/>
      <c r="F2307" s="157"/>
      <c r="G2307" s="157"/>
      <c r="H2307" s="180"/>
      <c r="I2307" s="156"/>
      <c r="J2307" s="56"/>
    </row>
    <row r="2308" ht="24.75" customHeight="1">
      <c r="J2308" s="15"/>
    </row>
    <row r="2309" ht="24.75" customHeight="1">
      <c r="J2309" s="15"/>
    </row>
    <row r="2310" ht="24.75" customHeight="1">
      <c r="J2310" s="15"/>
    </row>
    <row r="2311" ht="24.75" customHeight="1">
      <c r="J2311" s="15"/>
    </row>
    <row r="2312" ht="24.75" customHeight="1">
      <c r="J2312" s="15"/>
    </row>
    <row r="2313" ht="24.75" customHeight="1">
      <c r="J2313" s="15"/>
    </row>
    <row r="2314" ht="24.75" customHeight="1">
      <c r="J2314" s="15"/>
    </row>
    <row r="2315" ht="24.75" customHeight="1">
      <c r="J2315" s="15"/>
    </row>
    <row r="2316" ht="24.75" customHeight="1">
      <c r="J2316" s="15"/>
    </row>
    <row r="2317" ht="24.75" customHeight="1">
      <c r="J2317" s="15"/>
    </row>
    <row r="2318" ht="24.75" customHeight="1">
      <c r="J2318" s="15"/>
    </row>
    <row r="2319" ht="24.75" customHeight="1">
      <c r="J2319" s="15"/>
    </row>
    <row r="2320" ht="24.75" customHeight="1">
      <c r="J2320" s="15"/>
    </row>
    <row r="2321" ht="24.75" customHeight="1">
      <c r="J2321" s="15"/>
    </row>
    <row r="2322" ht="24.75" customHeight="1">
      <c r="J2322" s="15"/>
    </row>
    <row r="2323" spans="10:11" ht="24.75" customHeight="1">
      <c r="J2323" s="15"/>
      <c r="K2323" s="130" t="s">
        <v>22</v>
      </c>
    </row>
    <row r="2324" spans="10:12" ht="24.75" customHeight="1">
      <c r="J2324" s="15"/>
      <c r="K2324" s="43" t="s">
        <v>38</v>
      </c>
      <c r="L2324" s="130" t="e">
        <f>#REF!</f>
        <v>#REF!</v>
      </c>
    </row>
    <row r="2325" spans="10:12" ht="24.75" customHeight="1">
      <c r="J2325" s="15"/>
      <c r="K2325" s="44" t="s">
        <v>39</v>
      </c>
      <c r="L2325" s="132" t="e">
        <f>#REF!+#REF!+#REF!</f>
        <v>#REF!</v>
      </c>
    </row>
    <row r="2326" spans="10:12" ht="24.75" customHeight="1">
      <c r="J2326" s="15"/>
      <c r="K2326" s="44" t="s">
        <v>98</v>
      </c>
      <c r="L2326" s="132" t="e">
        <f>#REF!</f>
        <v>#REF!</v>
      </c>
    </row>
    <row r="2327" spans="10:12" ht="24.75" customHeight="1">
      <c r="J2327" s="15"/>
      <c r="K2327" s="45" t="s">
        <v>99</v>
      </c>
      <c r="L2327" s="132" t="e">
        <f>#REF!+#REF!</f>
        <v>#REF!</v>
      </c>
    </row>
    <row r="2328" spans="10:11" ht="24.75" customHeight="1">
      <c r="J2328" s="15"/>
      <c r="K2328" s="45" t="s">
        <v>81</v>
      </c>
    </row>
    <row r="2329" spans="10:12" ht="24.75" customHeight="1">
      <c r="J2329" s="15"/>
      <c r="K2329" s="44" t="s">
        <v>26</v>
      </c>
      <c r="L2329" s="130" t="e">
        <f>#REF!+#REF!</f>
        <v>#REF!</v>
      </c>
    </row>
    <row r="2330" spans="10:12" ht="24.75" customHeight="1">
      <c r="J2330" s="15"/>
      <c r="K2330" s="44" t="s">
        <v>28</v>
      </c>
      <c r="L2330" s="132" t="e">
        <f>#REF!+#REF!+#REF!+#REF!+#REF!+#REF!+#REF!+#REF!+#REF!</f>
        <v>#REF!</v>
      </c>
    </row>
    <row r="2331" spans="10:12" ht="24.75" customHeight="1">
      <c r="J2331" s="15"/>
      <c r="K2331" s="44" t="s">
        <v>25</v>
      </c>
      <c r="L2331" s="132" t="e">
        <f>#REF!</f>
        <v>#REF!</v>
      </c>
    </row>
    <row r="2332" spans="10:12" ht="24.75" customHeight="1">
      <c r="J2332" s="15"/>
      <c r="K2332" s="44" t="s">
        <v>29</v>
      </c>
      <c r="L2332" s="132" t="e">
        <f>#REF!</f>
        <v>#REF!</v>
      </c>
    </row>
    <row r="2333" spans="10:12" ht="24.75" customHeight="1">
      <c r="J2333" s="15"/>
      <c r="K2333" s="44" t="s">
        <v>85</v>
      </c>
      <c r="L2333" s="130" t="e">
        <f>#REF!</f>
        <v>#REF!</v>
      </c>
    </row>
    <row r="2334" spans="10:11" ht="24.75" customHeight="1">
      <c r="J2334" s="15"/>
      <c r="K2334" s="46" t="s">
        <v>86</v>
      </c>
    </row>
    <row r="2335" spans="10:12" ht="24.75" customHeight="1">
      <c r="J2335" s="15"/>
      <c r="K2335" s="44" t="s">
        <v>24</v>
      </c>
      <c r="L2335" s="132" t="e">
        <f>#REF!+#REF!+#REF!+#REF!+#REF!</f>
        <v>#REF!</v>
      </c>
    </row>
    <row r="2336" spans="1:12" s="59" customFormat="1" ht="24.75" customHeight="1">
      <c r="A2336" s="156"/>
      <c r="B2336" s="156"/>
      <c r="C2336" s="156"/>
      <c r="D2336" s="188"/>
      <c r="E2336" s="157"/>
      <c r="F2336" s="157"/>
      <c r="G2336" s="157"/>
      <c r="H2336" s="180"/>
      <c r="I2336" s="156"/>
      <c r="J2336" s="56"/>
      <c r="K2336" s="44" t="s">
        <v>30</v>
      </c>
      <c r="L2336" s="130"/>
    </row>
    <row r="2337" spans="1:12" s="59" customFormat="1" ht="24.75" customHeight="1">
      <c r="A2337" s="156"/>
      <c r="B2337" s="156"/>
      <c r="C2337" s="156"/>
      <c r="D2337" s="188"/>
      <c r="E2337" s="157"/>
      <c r="F2337" s="157"/>
      <c r="G2337" s="157"/>
      <c r="H2337" s="180"/>
      <c r="I2337" s="156"/>
      <c r="J2337" s="56"/>
      <c r="K2337" s="44" t="s">
        <v>145</v>
      </c>
      <c r="L2337" s="130"/>
    </row>
    <row r="2338" spans="1:12" s="59" customFormat="1" ht="24.75" customHeight="1">
      <c r="A2338" s="156"/>
      <c r="B2338" s="156"/>
      <c r="C2338" s="156"/>
      <c r="D2338" s="188"/>
      <c r="E2338" s="157"/>
      <c r="F2338" s="157"/>
      <c r="G2338" s="157"/>
      <c r="H2338" s="180"/>
      <c r="I2338" s="156"/>
      <c r="J2338" s="56"/>
      <c r="K2338" s="43" t="s">
        <v>87</v>
      </c>
      <c r="L2338" s="130" t="e">
        <f>#REF!+#REF!</f>
        <v>#REF!</v>
      </c>
    </row>
    <row r="2339" spans="1:12" s="59" customFormat="1" ht="24.75" customHeight="1">
      <c r="A2339" s="156"/>
      <c r="B2339" s="156"/>
      <c r="C2339" s="156"/>
      <c r="D2339" s="188"/>
      <c r="E2339" s="157"/>
      <c r="F2339" s="157"/>
      <c r="G2339" s="157"/>
      <c r="H2339" s="180"/>
      <c r="I2339" s="156"/>
      <c r="J2339" s="56"/>
      <c r="K2339" s="44" t="s">
        <v>31</v>
      </c>
      <c r="L2339" s="130"/>
    </row>
    <row r="2340" spans="1:12" s="59" customFormat="1" ht="24.75" customHeight="1">
      <c r="A2340" s="156"/>
      <c r="B2340" s="156"/>
      <c r="C2340" s="156"/>
      <c r="D2340" s="188"/>
      <c r="E2340" s="157"/>
      <c r="F2340" s="157"/>
      <c r="G2340" s="157"/>
      <c r="H2340" s="180"/>
      <c r="I2340" s="156"/>
      <c r="J2340" s="56"/>
      <c r="K2340" s="44" t="s">
        <v>100</v>
      </c>
      <c r="L2340" s="132" t="e">
        <f>#REF!</f>
        <v>#REF!</v>
      </c>
    </row>
    <row r="2341" spans="1:12" s="59" customFormat="1" ht="24.75" customHeight="1">
      <c r="A2341" s="156"/>
      <c r="B2341" s="156"/>
      <c r="C2341" s="156"/>
      <c r="D2341" s="188"/>
      <c r="E2341" s="157"/>
      <c r="F2341" s="157"/>
      <c r="G2341" s="157"/>
      <c r="H2341" s="180"/>
      <c r="I2341" s="156"/>
      <c r="J2341" s="56"/>
      <c r="K2341" s="43" t="s">
        <v>89</v>
      </c>
      <c r="L2341" s="130"/>
    </row>
    <row r="2342" spans="1:12" s="59" customFormat="1" ht="24.75" customHeight="1">
      <c r="A2342" s="156"/>
      <c r="B2342" s="156"/>
      <c r="C2342" s="156"/>
      <c r="D2342" s="188"/>
      <c r="E2342" s="157"/>
      <c r="F2342" s="157"/>
      <c r="G2342" s="157"/>
      <c r="H2342" s="180"/>
      <c r="I2342" s="156"/>
      <c r="J2342" s="56"/>
      <c r="K2342" s="44" t="s">
        <v>32</v>
      </c>
      <c r="L2342" s="132" t="e">
        <f>#REF!</f>
        <v>#REF!</v>
      </c>
    </row>
    <row r="2343" spans="1:12" s="59" customFormat="1" ht="24.75" customHeight="1">
      <c r="A2343" s="156"/>
      <c r="B2343" s="156"/>
      <c r="C2343" s="156"/>
      <c r="D2343" s="188"/>
      <c r="E2343" s="157"/>
      <c r="F2343" s="157"/>
      <c r="G2343" s="157"/>
      <c r="H2343" s="180"/>
      <c r="I2343" s="156"/>
      <c r="J2343" s="56"/>
      <c r="K2343" s="46" t="s">
        <v>33</v>
      </c>
      <c r="L2343" s="132" t="e">
        <f>#REF!+#REF!+#REF!+#REF!+#REF!+#REF!+#REF!</f>
        <v>#REF!</v>
      </c>
    </row>
    <row r="2344" spans="1:12" s="59" customFormat="1" ht="24.75" customHeight="1">
      <c r="A2344" s="156"/>
      <c r="B2344" s="156"/>
      <c r="C2344" s="156"/>
      <c r="D2344" s="188"/>
      <c r="E2344" s="157"/>
      <c r="F2344" s="157"/>
      <c r="G2344" s="157"/>
      <c r="H2344" s="180"/>
      <c r="I2344" s="156"/>
      <c r="J2344" s="56"/>
      <c r="K2344" s="43" t="s">
        <v>34</v>
      </c>
      <c r="L2344" s="132" t="e">
        <f>#REF!</f>
        <v>#REF!</v>
      </c>
    </row>
  </sheetData>
  <sheetProtection password="CF7A" sheet="1"/>
  <autoFilter ref="A1:A2227"/>
  <mergeCells count="629">
    <mergeCell ref="A280:C280"/>
    <mergeCell ref="A526:C526"/>
    <mergeCell ref="A895:C895"/>
    <mergeCell ref="A778:C778"/>
    <mergeCell ref="A757:C757"/>
    <mergeCell ref="A872:D872"/>
    <mergeCell ref="A775:I775"/>
    <mergeCell ref="A777:I777"/>
    <mergeCell ref="A871:C871"/>
    <mergeCell ref="A844:C844"/>
    <mergeCell ref="A797:C797"/>
    <mergeCell ref="A847:C847"/>
    <mergeCell ref="A110:D110"/>
    <mergeCell ref="A130:C130"/>
    <mergeCell ref="A182:C182"/>
    <mergeCell ref="A131:C131"/>
    <mergeCell ref="A296:C296"/>
    <mergeCell ref="B112:B113"/>
    <mergeCell ref="C112:C113"/>
    <mergeCell ref="A134:C134"/>
    <mergeCell ref="A112:A113"/>
    <mergeCell ref="A243:C243"/>
    <mergeCell ref="A375:I375"/>
    <mergeCell ref="A832:C832"/>
    <mergeCell ref="A831:I831"/>
    <mergeCell ref="A619:C619"/>
    <mergeCell ref="A760:C760"/>
    <mergeCell ref="A751:C751"/>
    <mergeCell ref="A378:C378"/>
    <mergeCell ref="A410:C410"/>
    <mergeCell ref="A70:C70"/>
    <mergeCell ref="A108:C108"/>
    <mergeCell ref="A181:C181"/>
    <mergeCell ref="A303:C303"/>
    <mergeCell ref="A343:C343"/>
    <mergeCell ref="A2221:D2221"/>
    <mergeCell ref="A946:C946"/>
    <mergeCell ref="A994:C994"/>
    <mergeCell ref="A984:C984"/>
    <mergeCell ref="A1057:C1057"/>
    <mergeCell ref="A1043:C1043"/>
    <mergeCell ref="A1664:C1664"/>
    <mergeCell ref="A1065:D1065"/>
    <mergeCell ref="A947:C947"/>
    <mergeCell ref="A973:D973"/>
    <mergeCell ref="A2224:I2224"/>
    <mergeCell ref="A1060:C1060"/>
    <mergeCell ref="A1064:C1064"/>
    <mergeCell ref="A1007:C1007"/>
    <mergeCell ref="A2222:D2222"/>
    <mergeCell ref="A874:A875"/>
    <mergeCell ref="A2223:D2223"/>
    <mergeCell ref="A2219:D2219"/>
    <mergeCell ref="A2220:D2220"/>
    <mergeCell ref="A882:C882"/>
    <mergeCell ref="A706:C706"/>
    <mergeCell ref="A769:C769"/>
    <mergeCell ref="A877:C877"/>
    <mergeCell ref="C874:C875"/>
    <mergeCell ref="A876:C876"/>
    <mergeCell ref="A864:C864"/>
    <mergeCell ref="A745:C745"/>
    <mergeCell ref="A224:C224"/>
    <mergeCell ref="A662:C662"/>
    <mergeCell ref="A649:C649"/>
    <mergeCell ref="B636:B637"/>
    <mergeCell ref="A483:C483"/>
    <mergeCell ref="A267:C267"/>
    <mergeCell ref="A646:C646"/>
    <mergeCell ref="A361:C361"/>
    <mergeCell ref="A613:C613"/>
    <mergeCell ref="A722:C722"/>
    <mergeCell ref="A770:C770"/>
    <mergeCell ref="A1048:C1048"/>
    <mergeCell ref="A707:C707"/>
    <mergeCell ref="A896:C896"/>
    <mergeCell ref="A653:C653"/>
    <mergeCell ref="A914:C914"/>
    <mergeCell ref="A702:C702"/>
    <mergeCell ref="A1035:C1035"/>
    <mergeCell ref="D346:H346"/>
    <mergeCell ref="A22:C22"/>
    <mergeCell ref="A121:C121"/>
    <mergeCell ref="A114:C114"/>
    <mergeCell ref="A104:C104"/>
    <mergeCell ref="D112:H112"/>
    <mergeCell ref="A287:C287"/>
    <mergeCell ref="A304:C304"/>
    <mergeCell ref="A177:C177"/>
    <mergeCell ref="A124:C124"/>
    <mergeCell ref="A544:C544"/>
    <mergeCell ref="A426:C426"/>
    <mergeCell ref="A450:C450"/>
    <mergeCell ref="A183:C183"/>
    <mergeCell ref="A229:C229"/>
    <mergeCell ref="B346:B347"/>
    <mergeCell ref="A203:D203"/>
    <mergeCell ref="A383:C383"/>
    <mergeCell ref="A365:C365"/>
    <mergeCell ref="A346:A347"/>
    <mergeCell ref="D4:H4"/>
    <mergeCell ref="A13:C13"/>
    <mergeCell ref="A16:C16"/>
    <mergeCell ref="A6:C6"/>
    <mergeCell ref="A26:C26"/>
    <mergeCell ref="A4:A5"/>
    <mergeCell ref="C4:C5"/>
    <mergeCell ref="B4:B5"/>
    <mergeCell ref="A31:C31"/>
    <mergeCell ref="A36:C36"/>
    <mergeCell ref="A25:C25"/>
    <mergeCell ref="A23:C23"/>
    <mergeCell ref="A68:C68"/>
    <mergeCell ref="A460:C460"/>
    <mergeCell ref="A65:C65"/>
    <mergeCell ref="A332:C332"/>
    <mergeCell ref="A359:C359"/>
    <mergeCell ref="A344:D344"/>
    <mergeCell ref="A89:C89"/>
    <mergeCell ref="A90:C90"/>
    <mergeCell ref="A95:C95"/>
    <mergeCell ref="A107:C107"/>
    <mergeCell ref="A7:C7"/>
    <mergeCell ref="A41:C41"/>
    <mergeCell ref="A55:C55"/>
    <mergeCell ref="A69:C69"/>
    <mergeCell ref="A71:C71"/>
    <mergeCell ref="A77:C77"/>
    <mergeCell ref="A519:C519"/>
    <mergeCell ref="D874:H874"/>
    <mergeCell ref="A439:A440"/>
    <mergeCell ref="A115:C115"/>
    <mergeCell ref="A163:C163"/>
    <mergeCell ref="A305:C305"/>
    <mergeCell ref="A470:C470"/>
    <mergeCell ref="A499:C499"/>
    <mergeCell ref="A463:C463"/>
    <mergeCell ref="A612:C612"/>
    <mergeCell ref="A109:C109"/>
    <mergeCell ref="A417:C417"/>
    <mergeCell ref="A180:C180"/>
    <mergeCell ref="C439:C440"/>
    <mergeCell ref="A929:C929"/>
    <mergeCell ref="A902:C902"/>
    <mergeCell ref="A550:C550"/>
    <mergeCell ref="A543:C543"/>
    <mergeCell ref="A539:D539"/>
    <mergeCell ref="A535:C535"/>
    <mergeCell ref="A1022:C1022"/>
    <mergeCell ref="B975:B976"/>
    <mergeCell ref="A886:C886"/>
    <mergeCell ref="A1012:C1012"/>
    <mergeCell ref="A1006:I1006"/>
    <mergeCell ref="A972:C972"/>
    <mergeCell ref="A953:C953"/>
    <mergeCell ref="A901:I901"/>
    <mergeCell ref="A944:C944"/>
    <mergeCell ref="A1002:I1002"/>
    <mergeCell ref="A575:C575"/>
    <mergeCell ref="A638:C638"/>
    <mergeCell ref="B748:B749"/>
    <mergeCell ref="A667:C667"/>
    <mergeCell ref="A746:D746"/>
    <mergeCell ref="D748:H748"/>
    <mergeCell ref="A636:A637"/>
    <mergeCell ref="A639:C639"/>
    <mergeCell ref="A697:C697"/>
    <mergeCell ref="A744:C744"/>
    <mergeCell ref="A425:C425"/>
    <mergeCell ref="A492:C492"/>
    <mergeCell ref="A437:D437"/>
    <mergeCell ref="A420:C420"/>
    <mergeCell ref="D439:H439"/>
    <mergeCell ref="A441:C441"/>
    <mergeCell ref="A453:C453"/>
    <mergeCell ref="A459:C459"/>
    <mergeCell ref="A438:I438"/>
    <mergeCell ref="B439:B440"/>
    <mergeCell ref="A656:C656"/>
    <mergeCell ref="A721:I721"/>
    <mergeCell ref="A661:I661"/>
    <mergeCell ref="A748:A749"/>
    <mergeCell ref="A766:C766"/>
    <mergeCell ref="A691:C691"/>
    <mergeCell ref="A731:C731"/>
    <mergeCell ref="A703:C703"/>
    <mergeCell ref="A750:C750"/>
    <mergeCell ref="C748:C749"/>
    <mergeCell ref="A1063:C1063"/>
    <mergeCell ref="A978:C978"/>
    <mergeCell ref="A892:C892"/>
    <mergeCell ref="A987:C987"/>
    <mergeCell ref="A1041:C1041"/>
    <mergeCell ref="A1031:C1031"/>
    <mergeCell ref="A1044:C1044"/>
    <mergeCell ref="A893:C893"/>
    <mergeCell ref="A998:C998"/>
    <mergeCell ref="A1047:C1047"/>
    <mergeCell ref="A342:C342"/>
    <mergeCell ref="C636:C637"/>
    <mergeCell ref="A634:D634"/>
    <mergeCell ref="A565:C565"/>
    <mergeCell ref="A502:C502"/>
    <mergeCell ref="A628:C628"/>
    <mergeCell ref="A364:C364"/>
    <mergeCell ref="A371:I371"/>
    <mergeCell ref="A373:I373"/>
    <mergeCell ref="D541:H541"/>
    <mergeCell ref="A353:C353"/>
    <mergeCell ref="A356:C356"/>
    <mergeCell ref="A310:C310"/>
    <mergeCell ref="A302:C302"/>
    <mergeCell ref="A223:C223"/>
    <mergeCell ref="A335:C335"/>
    <mergeCell ref="A348:C348"/>
    <mergeCell ref="A349:C349"/>
    <mergeCell ref="A320:C320"/>
    <mergeCell ref="A308:I308"/>
    <mergeCell ref="A205:A206"/>
    <mergeCell ref="A217:C217"/>
    <mergeCell ref="C205:C206"/>
    <mergeCell ref="A189:C189"/>
    <mergeCell ref="A204:I204"/>
    <mergeCell ref="A199:C199"/>
    <mergeCell ref="A207:C207"/>
    <mergeCell ref="A214:C214"/>
    <mergeCell ref="A397:C397"/>
    <mergeCell ref="A541:A542"/>
    <mergeCell ref="A580:C580"/>
    <mergeCell ref="A564:C564"/>
    <mergeCell ref="A413:C413"/>
    <mergeCell ref="A553:C553"/>
    <mergeCell ref="A560:C560"/>
    <mergeCell ref="A511:C511"/>
    <mergeCell ref="A540:I540"/>
    <mergeCell ref="A419:C419"/>
    <mergeCell ref="A504:C504"/>
    <mergeCell ref="B541:B542"/>
    <mergeCell ref="A559:C559"/>
    <mergeCell ref="A538:C538"/>
    <mergeCell ref="A657:C657"/>
    <mergeCell ref="A510:C510"/>
    <mergeCell ref="A618:C618"/>
    <mergeCell ref="C541:C542"/>
    <mergeCell ref="A595:C595"/>
    <mergeCell ref="A505:C505"/>
    <mergeCell ref="C346:C347"/>
    <mergeCell ref="A993:C993"/>
    <mergeCell ref="A969:C969"/>
    <mergeCell ref="A977:C977"/>
    <mergeCell ref="A975:A976"/>
    <mergeCell ref="A909:C909"/>
    <mergeCell ref="A952:C952"/>
    <mergeCell ref="A991:C991"/>
    <mergeCell ref="A572:I572"/>
    <mergeCell ref="A747:I747"/>
    <mergeCell ref="A574:I574"/>
    <mergeCell ref="A852:C852"/>
    <mergeCell ref="A786:C786"/>
    <mergeCell ref="A804:C804"/>
    <mergeCell ref="A846:C846"/>
    <mergeCell ref="A700:C700"/>
    <mergeCell ref="A841:C841"/>
    <mergeCell ref="A817:C817"/>
    <mergeCell ref="A816:I816"/>
    <mergeCell ref="D636:H636"/>
    <mergeCell ref="A1:I1"/>
    <mergeCell ref="A2:I2"/>
    <mergeCell ref="A3:I3"/>
    <mergeCell ref="A30:I30"/>
    <mergeCell ref="A35:I35"/>
    <mergeCell ref="A138:I138"/>
    <mergeCell ref="A88:I88"/>
    <mergeCell ref="A111:I111"/>
    <mergeCell ref="A76:C76"/>
    <mergeCell ref="A74:I74"/>
    <mergeCell ref="A331:I331"/>
    <mergeCell ref="A345:I345"/>
    <mergeCell ref="A311:C311"/>
    <mergeCell ref="A257:I257"/>
    <mergeCell ref="A170:C170"/>
    <mergeCell ref="B205:B206"/>
    <mergeCell ref="A258:C258"/>
    <mergeCell ref="A242:I242"/>
    <mergeCell ref="A188:C188"/>
    <mergeCell ref="D205:H205"/>
    <mergeCell ref="A908:I908"/>
    <mergeCell ref="A974:I974"/>
    <mergeCell ref="A1000:I1000"/>
    <mergeCell ref="A960:C960"/>
    <mergeCell ref="A941:C941"/>
    <mergeCell ref="C975:C976"/>
    <mergeCell ref="A518:I518"/>
    <mergeCell ref="D975:H975"/>
    <mergeCell ref="A616:I616"/>
    <mergeCell ref="A635:I635"/>
    <mergeCell ref="A740:C740"/>
    <mergeCell ref="A803:C803"/>
    <mergeCell ref="A824:C824"/>
    <mergeCell ref="A850:I850"/>
    <mergeCell ref="A873:I873"/>
    <mergeCell ref="A823:I823"/>
    <mergeCell ref="A136:I136"/>
    <mergeCell ref="A339:C339"/>
    <mergeCell ref="A338:I338"/>
    <mergeCell ref="A604:C604"/>
    <mergeCell ref="A186:I186"/>
    <mergeCell ref="A508:I508"/>
    <mergeCell ref="A377:I377"/>
    <mergeCell ref="A143:C143"/>
    <mergeCell ref="A228:C228"/>
    <mergeCell ref="A208:C208"/>
    <mergeCell ref="A1069:C1069"/>
    <mergeCell ref="A867:I867"/>
    <mergeCell ref="A868:C868"/>
    <mergeCell ref="A442:C442"/>
    <mergeCell ref="A610:C610"/>
    <mergeCell ref="A139:C139"/>
    <mergeCell ref="A1004:I1004"/>
    <mergeCell ref="A811:C811"/>
    <mergeCell ref="B874:B875"/>
    <mergeCell ref="A853:C853"/>
    <mergeCell ref="A423:I423"/>
    <mergeCell ref="A950:I950"/>
    <mergeCell ref="A1070:C1070"/>
    <mergeCell ref="A1075:C1075"/>
    <mergeCell ref="A1078:C1078"/>
    <mergeCell ref="A1082:C1082"/>
    <mergeCell ref="A1067:A1068"/>
    <mergeCell ref="B1067:B1068"/>
    <mergeCell ref="C1067:C1068"/>
    <mergeCell ref="D1067:H1067"/>
    <mergeCell ref="A1084:C1084"/>
    <mergeCell ref="A1085:C1085"/>
    <mergeCell ref="A1089:I1089"/>
    <mergeCell ref="A1090:C1090"/>
    <mergeCell ref="A1097:I1097"/>
    <mergeCell ref="A1098:C1098"/>
    <mergeCell ref="A1106:C1106"/>
    <mergeCell ref="A1121:C1121"/>
    <mergeCell ref="A1160:D1160"/>
    <mergeCell ref="A1127:C1127"/>
    <mergeCell ref="A1134:C1134"/>
    <mergeCell ref="A1137:C1137"/>
    <mergeCell ref="A1139:C1139"/>
    <mergeCell ref="A1140:C1140"/>
    <mergeCell ref="A1141:C1141"/>
    <mergeCell ref="A1162:A1163"/>
    <mergeCell ref="B1162:B1163"/>
    <mergeCell ref="C1162:C1163"/>
    <mergeCell ref="D1162:H1162"/>
    <mergeCell ref="A1164:C1164"/>
    <mergeCell ref="A1143:I1143"/>
    <mergeCell ref="A1145:C1145"/>
    <mergeCell ref="A1146:C1146"/>
    <mergeCell ref="A1155:C1155"/>
    <mergeCell ref="A1159:C1159"/>
    <mergeCell ref="A1165:C1165"/>
    <mergeCell ref="A1171:C1171"/>
    <mergeCell ref="A1176:C1176"/>
    <mergeCell ref="A1177:C1177"/>
    <mergeCell ref="A1180:C1180"/>
    <mergeCell ref="A1181:C1181"/>
    <mergeCell ref="A1249:C1249"/>
    <mergeCell ref="A1186:I1186"/>
    <mergeCell ref="A1187:C1187"/>
    <mergeCell ref="A1200:C1200"/>
    <mergeCell ref="A1215:C1215"/>
    <mergeCell ref="A1222:C1222"/>
    <mergeCell ref="A1226:C1226"/>
    <mergeCell ref="A1259:C1259"/>
    <mergeCell ref="A1270:C1270"/>
    <mergeCell ref="A1276:C1276"/>
    <mergeCell ref="A1277:C1277"/>
    <mergeCell ref="A1278:D1278"/>
    <mergeCell ref="A1229:C1229"/>
    <mergeCell ref="A1231:C1231"/>
    <mergeCell ref="A1232:C1232"/>
    <mergeCell ref="A1233:C1233"/>
    <mergeCell ref="A1248:C1248"/>
    <mergeCell ref="A1280:A1281"/>
    <mergeCell ref="B1280:B1281"/>
    <mergeCell ref="C1280:C1281"/>
    <mergeCell ref="D1280:H1280"/>
    <mergeCell ref="A1282:C1282"/>
    <mergeCell ref="A1283:C1283"/>
    <mergeCell ref="A1289:C1289"/>
    <mergeCell ref="A1292:C1292"/>
    <mergeCell ref="A1296:C1296"/>
    <mergeCell ref="A1297:C1297"/>
    <mergeCell ref="A1299:C1299"/>
    <mergeCell ref="A1301:I1301"/>
    <mergeCell ref="A1302:C1302"/>
    <mergeCell ref="A1306:C1306"/>
    <mergeCell ref="A1323:C1323"/>
    <mergeCell ref="A1338:C1338"/>
    <mergeCell ref="A1341:C1341"/>
    <mergeCell ref="A1343:C1343"/>
    <mergeCell ref="A1344:C1344"/>
    <mergeCell ref="A1345:C1345"/>
    <mergeCell ref="A1347:I1347"/>
    <mergeCell ref="A1349:C1349"/>
    <mergeCell ref="A1350:C1350"/>
    <mergeCell ref="A1365:C1365"/>
    <mergeCell ref="A1369:C1369"/>
    <mergeCell ref="A1370:D1370"/>
    <mergeCell ref="A1372:A1373"/>
    <mergeCell ref="B1372:B1373"/>
    <mergeCell ref="C1372:C1373"/>
    <mergeCell ref="D1372:H1372"/>
    <mergeCell ref="A1374:C1374"/>
    <mergeCell ref="A1375:C1375"/>
    <mergeCell ref="A1382:C1382"/>
    <mergeCell ref="A1385:C1385"/>
    <mergeCell ref="A1389:C1389"/>
    <mergeCell ref="A1390:C1390"/>
    <mergeCell ref="A1391:C1391"/>
    <mergeCell ref="A1392:C1392"/>
    <mergeCell ref="A1397:I1397"/>
    <mergeCell ref="A1398:C1398"/>
    <mergeCell ref="A1406:C1406"/>
    <mergeCell ref="A1420:C1420"/>
    <mergeCell ref="A1427:C1427"/>
    <mergeCell ref="A1430:C1430"/>
    <mergeCell ref="A1433:C1433"/>
    <mergeCell ref="A1435:C1435"/>
    <mergeCell ref="A1436:C1436"/>
    <mergeCell ref="A1437:C1437"/>
    <mergeCell ref="A1446:I1446"/>
    <mergeCell ref="A1447:C1447"/>
    <mergeCell ref="A1449:I1449"/>
    <mergeCell ref="A1451:C1451"/>
    <mergeCell ref="A1452:C1452"/>
    <mergeCell ref="B1473:B1474"/>
    <mergeCell ref="C1473:C1474"/>
    <mergeCell ref="D1473:H1473"/>
    <mergeCell ref="A1458:C1458"/>
    <mergeCell ref="A1465:C1465"/>
    <mergeCell ref="A1468:C1468"/>
    <mergeCell ref="A1469:C1469"/>
    <mergeCell ref="A1470:C1470"/>
    <mergeCell ref="A1475:C1475"/>
    <mergeCell ref="A1476:C1476"/>
    <mergeCell ref="A1484:C1484"/>
    <mergeCell ref="A1487:C1487"/>
    <mergeCell ref="A1493:C1493"/>
    <mergeCell ref="A1494:C1494"/>
    <mergeCell ref="A1496:C1496"/>
    <mergeCell ref="A1497:C1497"/>
    <mergeCell ref="A1510:I1510"/>
    <mergeCell ref="A1511:C1511"/>
    <mergeCell ref="A1519:C1519"/>
    <mergeCell ref="A1532:I1532"/>
    <mergeCell ref="A1590:D1590"/>
    <mergeCell ref="A1533:C1533"/>
    <mergeCell ref="A1542:C1542"/>
    <mergeCell ref="A1561:C1561"/>
    <mergeCell ref="A1567:C1567"/>
    <mergeCell ref="A1569:C1569"/>
    <mergeCell ref="A1570:C1570"/>
    <mergeCell ref="A1592:A1593"/>
    <mergeCell ref="B1592:B1593"/>
    <mergeCell ref="C1592:C1593"/>
    <mergeCell ref="D1592:H1592"/>
    <mergeCell ref="A1594:C1594"/>
    <mergeCell ref="A1571:C1571"/>
    <mergeCell ref="A1572:C1572"/>
    <mergeCell ref="A1574:C1574"/>
    <mergeCell ref="A1575:C1575"/>
    <mergeCell ref="A1589:C1589"/>
    <mergeCell ref="A1595:C1595"/>
    <mergeCell ref="A1601:C1601"/>
    <mergeCell ref="A1604:C1604"/>
    <mergeCell ref="A1608:C1608"/>
    <mergeCell ref="A1610:C1610"/>
    <mergeCell ref="A1611:C1611"/>
    <mergeCell ref="A1615:I1615"/>
    <mergeCell ref="A1616:C1616"/>
    <mergeCell ref="A1621:C1621"/>
    <mergeCell ref="A1634:I1634"/>
    <mergeCell ref="A1635:C1635"/>
    <mergeCell ref="A1653:C1653"/>
    <mergeCell ref="A1707:C1707"/>
    <mergeCell ref="A1713:C1713"/>
    <mergeCell ref="A1716:C1716"/>
    <mergeCell ref="A1720:C1720"/>
    <mergeCell ref="A1670:C1670"/>
    <mergeCell ref="A1673:C1673"/>
    <mergeCell ref="A1674:C1674"/>
    <mergeCell ref="A1706:C1706"/>
    <mergeCell ref="A1679:C1679"/>
    <mergeCell ref="A1680:C1680"/>
    <mergeCell ref="A1722:C1722"/>
    <mergeCell ref="A1723:C1723"/>
    <mergeCell ref="A1728:I1728"/>
    <mergeCell ref="A1729:C1729"/>
    <mergeCell ref="A1733:C1733"/>
    <mergeCell ref="A1745:C1745"/>
    <mergeCell ref="A1757:C1757"/>
    <mergeCell ref="A1764:C1764"/>
    <mergeCell ref="A1814:D1814"/>
    <mergeCell ref="A1767:C1767"/>
    <mergeCell ref="A1769:C1769"/>
    <mergeCell ref="A1770:C1770"/>
    <mergeCell ref="A1790:C1790"/>
    <mergeCell ref="A1771:C1771"/>
    <mergeCell ref="A1788:C1788"/>
    <mergeCell ref="A1816:A1817"/>
    <mergeCell ref="B1816:B1817"/>
    <mergeCell ref="C1816:C1817"/>
    <mergeCell ref="D1816:H1816"/>
    <mergeCell ref="A1818:C1818"/>
    <mergeCell ref="A1791:C1791"/>
    <mergeCell ref="A1801:I1801"/>
    <mergeCell ref="A1802:C1802"/>
    <mergeCell ref="A1810:C1810"/>
    <mergeCell ref="A1813:C1813"/>
    <mergeCell ref="A1819:C1819"/>
    <mergeCell ref="A1826:C1826"/>
    <mergeCell ref="A1829:C1829"/>
    <mergeCell ref="A1833:C1833"/>
    <mergeCell ref="A1834:C1834"/>
    <mergeCell ref="A1837:C1837"/>
    <mergeCell ref="A1838:C1838"/>
    <mergeCell ref="A1843:I1843"/>
    <mergeCell ref="A1844:C1844"/>
    <mergeCell ref="A1853:C1853"/>
    <mergeCell ref="A1869:C1869"/>
    <mergeCell ref="A1882:C1882"/>
    <mergeCell ref="A1940:C1940"/>
    <mergeCell ref="A1883:C1883"/>
    <mergeCell ref="A1890:C1890"/>
    <mergeCell ref="A1901:C1901"/>
    <mergeCell ref="A1907:C1907"/>
    <mergeCell ref="A1909:C1909"/>
    <mergeCell ref="A1910:C1910"/>
    <mergeCell ref="A1941:D1941"/>
    <mergeCell ref="A1943:A1944"/>
    <mergeCell ref="B1943:B1944"/>
    <mergeCell ref="C1943:C1944"/>
    <mergeCell ref="D1943:H1943"/>
    <mergeCell ref="A1911:C1911"/>
    <mergeCell ref="A1930:C1930"/>
    <mergeCell ref="A1931:C1931"/>
    <mergeCell ref="A1935:C1935"/>
    <mergeCell ref="A1938:C1938"/>
    <mergeCell ref="A1945:C1945"/>
    <mergeCell ref="A1946:C1946"/>
    <mergeCell ref="A1951:C1951"/>
    <mergeCell ref="A1954:C1954"/>
    <mergeCell ref="A1958:C1958"/>
    <mergeCell ref="A1960:C1960"/>
    <mergeCell ref="A1962:I1962"/>
    <mergeCell ref="A1964:I1964"/>
    <mergeCell ref="A1966:I1966"/>
    <mergeCell ref="A1967:C1967"/>
    <mergeCell ref="A1971:C1971"/>
    <mergeCell ref="A1984:C1984"/>
    <mergeCell ref="A1991:C1991"/>
    <mergeCell ref="A1997:C1997"/>
    <mergeCell ref="A2000:C2000"/>
    <mergeCell ref="A2002:C2002"/>
    <mergeCell ref="A2003:C2003"/>
    <mergeCell ref="A2004:C2004"/>
    <mergeCell ref="A2063:C2063"/>
    <mergeCell ref="A2067:C2067"/>
    <mergeCell ref="A2068:D2068"/>
    <mergeCell ref="A2070:A2071"/>
    <mergeCell ref="B2070:B2071"/>
    <mergeCell ref="C2070:C2071"/>
    <mergeCell ref="D2070:H2070"/>
    <mergeCell ref="A2069:I2069"/>
    <mergeCell ref="A2072:C2072"/>
    <mergeCell ref="A2073:C2073"/>
    <mergeCell ref="A2079:C2079"/>
    <mergeCell ref="A2082:C2082"/>
    <mergeCell ref="A2085:C2085"/>
    <mergeCell ref="A2087:C2087"/>
    <mergeCell ref="A2089:C2089"/>
    <mergeCell ref="A2090:C2090"/>
    <mergeCell ref="A2101:I2101"/>
    <mergeCell ref="A2102:C2102"/>
    <mergeCell ref="A2110:C2110"/>
    <mergeCell ref="A2125:C2125"/>
    <mergeCell ref="A2136:C2136"/>
    <mergeCell ref="A2140:C2140"/>
    <mergeCell ref="A2142:C2142"/>
    <mergeCell ref="A2143:C2143"/>
    <mergeCell ref="A2144:C2144"/>
    <mergeCell ref="A2159:I2159"/>
    <mergeCell ref="A2161:C2161"/>
    <mergeCell ref="A2162:C2162"/>
    <mergeCell ref="A2183:I2183"/>
    <mergeCell ref="A2184:C2184"/>
    <mergeCell ref="A2208:C2208"/>
    <mergeCell ref="A2214:C2214"/>
    <mergeCell ref="A2216:C2216"/>
    <mergeCell ref="A2217:C2217"/>
    <mergeCell ref="A2218:D2218"/>
    <mergeCell ref="A1066:I1066"/>
    <mergeCell ref="A1161:I1161"/>
    <mergeCell ref="A1279:I1279"/>
    <mergeCell ref="A1371:I1371"/>
    <mergeCell ref="A1472:I1472"/>
    <mergeCell ref="A1471:D1471"/>
    <mergeCell ref="A1473:A1474"/>
    <mergeCell ref="C1704:C1705"/>
    <mergeCell ref="D1704:H1704"/>
    <mergeCell ref="A1701:C1701"/>
    <mergeCell ref="A1702:D1702"/>
    <mergeCell ref="A1695:C1695"/>
    <mergeCell ref="A1699:C1699"/>
    <mergeCell ref="A2051:C2051"/>
    <mergeCell ref="A2017:C2017"/>
    <mergeCell ref="A2018:C2018"/>
    <mergeCell ref="A2031:I2031"/>
    <mergeCell ref="A2032:C2032"/>
    <mergeCell ref="A2042:I2042"/>
    <mergeCell ref="A2043:C2043"/>
    <mergeCell ref="A465:I465"/>
    <mergeCell ref="A466:C466"/>
    <mergeCell ref="A1675:C1675"/>
    <mergeCell ref="A1677:I1677"/>
    <mergeCell ref="A1815:I1815"/>
    <mergeCell ref="A1942:I1942"/>
    <mergeCell ref="A1591:I1591"/>
    <mergeCell ref="A1703:I1703"/>
    <mergeCell ref="A1704:A1705"/>
    <mergeCell ref="B1704:B1705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G1443:G1444">
      <formula1>0</formula1>
      <formula2>1000000</formula2>
    </dataValidation>
  </dataValidations>
  <printOptions horizontalCentered="1"/>
  <pageMargins left="0.3937007874015748" right="0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Admib 2</cp:lastModifiedBy>
  <cp:lastPrinted>2017-02-03T04:52:28Z</cp:lastPrinted>
  <dcterms:created xsi:type="dcterms:W3CDTF">2009-10-19T06:28:23Z</dcterms:created>
  <dcterms:modified xsi:type="dcterms:W3CDTF">2017-02-13T05:26:07Z</dcterms:modified>
  <cp:category/>
  <cp:version/>
  <cp:contentType/>
  <cp:contentStatus/>
</cp:coreProperties>
</file>